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workbookProtection workbookAlgorithmName="SHA-1" workbookHashValue="ONzFOOeftijvsgJyKjw48kSieNw=" workbookSaltValue="YGvIIw6dRhAkqoyOd63BYw==" workbookSpinCount="100000" lockStructure="1"/>
  <bookViews>
    <workbookView showSheetTabs="0" xWindow="0" yWindow="0" windowWidth="19420" windowHeight="11020" activeTab="1"/>
  </bookViews>
  <sheets>
    <sheet name="Intro" sheetId="4" r:id="rId1"/>
    <sheet name="FSotF Exercise" sheetId="1" r:id="rId2"/>
    <sheet name="Illustrative values" sheetId="2" state="hidden" r:id="rId3"/>
  </sheets>
  <definedNames>
    <definedName name="_xlnm._FilterDatabase" localSheetId="2" hidden="1">'Illustrative values'!$A$60:$A$121</definedName>
    <definedName name="Currencies">'Illustrative values'!$A$38:$A$45</definedName>
    <definedName name="FSOTFEx.SelectedCCY">'FSotF Exercise'!$C$9</definedName>
    <definedName name="IV.CurrencyOptions">'Illustrative values'!$A$1:$X$1</definedName>
    <definedName name="IV.EntLevInputs">'Illustrative values'!$A$1:$A$35</definedName>
    <definedName name="IV.HC.DepRate">'Illustrative values'!$K$34</definedName>
    <definedName name="IV.Land.DF">'Illustrative values'!$K$35</definedName>
    <definedName name="IV.SelectedCCYCode">'Illustrative values'!$C$49</definedName>
    <definedName name="IV.SROI.mult">'Illustrative values'!$K$33</definedName>
    <definedName name="IV.table">'Illustrative values'!$A$1:$X$35</definedName>
    <definedName name="_xlnm.Print_Area" localSheetId="1">'FSotF Exercise'!$A$1:$N$39</definedName>
    <definedName name="_xlnm.Print_Area" localSheetId="2">'Illustrative values'!$A$1:$X$59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49" i="2" l="1"/>
  <c r="B19" i="1" s="1"/>
  <c r="X31" i="2"/>
  <c r="W31" i="2"/>
  <c r="V31" i="2"/>
  <c r="U31" i="2"/>
  <c r="T31" i="2"/>
  <c r="S31" i="2"/>
  <c r="R31" i="2"/>
  <c r="Q31" i="2"/>
  <c r="P31" i="2"/>
  <c r="O31" i="2"/>
  <c r="N31" i="2"/>
  <c r="M31" i="2"/>
  <c r="L31" i="2"/>
  <c r="J31" i="2"/>
  <c r="I31" i="2"/>
  <c r="H31" i="2"/>
  <c r="G31" i="2"/>
  <c r="F31" i="2"/>
  <c r="E31" i="2"/>
  <c r="D31" i="2"/>
  <c r="C31" i="2"/>
  <c r="X30" i="2"/>
  <c r="W30" i="2"/>
  <c r="V30" i="2"/>
  <c r="U30" i="2"/>
  <c r="T30" i="2"/>
  <c r="S30" i="2"/>
  <c r="R30" i="2"/>
  <c r="Q30" i="2"/>
  <c r="P30" i="2"/>
  <c r="O30" i="2"/>
  <c r="N30" i="2"/>
  <c r="M30" i="2"/>
  <c r="L30" i="2"/>
  <c r="J30" i="2"/>
  <c r="I30" i="2"/>
  <c r="H30" i="2"/>
  <c r="G30" i="2"/>
  <c r="F30" i="2"/>
  <c r="E30" i="2"/>
  <c r="D30" i="2"/>
  <c r="C30" i="2"/>
  <c r="X29" i="2"/>
  <c r="W29" i="2"/>
  <c r="V29" i="2"/>
  <c r="U29" i="2"/>
  <c r="T29" i="2"/>
  <c r="S29" i="2"/>
  <c r="R29" i="2"/>
  <c r="Q29" i="2"/>
  <c r="P29" i="2"/>
  <c r="O29" i="2"/>
  <c r="N29" i="2"/>
  <c r="M29" i="2"/>
  <c r="L29" i="2"/>
  <c r="J29" i="2"/>
  <c r="I29" i="2"/>
  <c r="H29" i="2"/>
  <c r="G29" i="2"/>
  <c r="F29" i="2"/>
  <c r="E29" i="2"/>
  <c r="D29" i="2"/>
  <c r="C29" i="2"/>
  <c r="X28" i="2"/>
  <c r="W28" i="2"/>
  <c r="V28" i="2"/>
  <c r="U28" i="2"/>
  <c r="T28" i="2"/>
  <c r="S28" i="2"/>
  <c r="R28" i="2"/>
  <c r="Q28" i="2"/>
  <c r="P28" i="2"/>
  <c r="O28" i="2"/>
  <c r="N28" i="2"/>
  <c r="M28" i="2"/>
  <c r="L28" i="2"/>
  <c r="J28" i="2"/>
  <c r="I28" i="2"/>
  <c r="H28" i="2"/>
  <c r="G28" i="2"/>
  <c r="F28" i="2"/>
  <c r="E28" i="2"/>
  <c r="D28" i="2"/>
  <c r="C28" i="2"/>
  <c r="X27" i="2"/>
  <c r="W27" i="2"/>
  <c r="V27" i="2"/>
  <c r="U27" i="2"/>
  <c r="T27" i="2"/>
  <c r="S27" i="2"/>
  <c r="R27" i="2"/>
  <c r="Q27" i="2"/>
  <c r="P27" i="2"/>
  <c r="O27" i="2"/>
  <c r="N27" i="2"/>
  <c r="M27" i="2"/>
  <c r="L27" i="2"/>
  <c r="J27" i="2"/>
  <c r="I27" i="2"/>
  <c r="H27" i="2"/>
  <c r="G27" i="2"/>
  <c r="F27" i="2"/>
  <c r="E27" i="2"/>
  <c r="D27" i="2"/>
  <c r="C27" i="2"/>
  <c r="X26" i="2"/>
  <c r="W26" i="2"/>
  <c r="V26" i="2"/>
  <c r="U26" i="2"/>
  <c r="T26" i="2"/>
  <c r="S26" i="2"/>
  <c r="R26" i="2"/>
  <c r="Q26" i="2"/>
  <c r="P26" i="2"/>
  <c r="O26" i="2"/>
  <c r="N26" i="2"/>
  <c r="M26" i="2"/>
  <c r="L26" i="2"/>
  <c r="J26" i="2"/>
  <c r="I26" i="2"/>
  <c r="H26" i="2"/>
  <c r="G26" i="2"/>
  <c r="F26" i="2"/>
  <c r="E26" i="2"/>
  <c r="D26" i="2"/>
  <c r="C26" i="2"/>
  <c r="X25" i="2"/>
  <c r="W25" i="2"/>
  <c r="V25" i="2"/>
  <c r="U25" i="2"/>
  <c r="T25" i="2"/>
  <c r="S25" i="2"/>
  <c r="R25" i="2"/>
  <c r="Q25" i="2"/>
  <c r="P25" i="2"/>
  <c r="O25" i="2"/>
  <c r="N25" i="2"/>
  <c r="M25" i="2"/>
  <c r="L25" i="2"/>
  <c r="J25" i="2"/>
  <c r="I25" i="2"/>
  <c r="H25" i="2"/>
  <c r="G25" i="2"/>
  <c r="F25" i="2"/>
  <c r="E25" i="2"/>
  <c r="D25" i="2"/>
  <c r="C25" i="2"/>
  <c r="X24" i="2"/>
  <c r="W24" i="2"/>
  <c r="V24" i="2"/>
  <c r="U24" i="2"/>
  <c r="T24" i="2"/>
  <c r="S24" i="2"/>
  <c r="R24" i="2"/>
  <c r="Q24" i="2"/>
  <c r="P24" i="2"/>
  <c r="O24" i="2"/>
  <c r="N24" i="2"/>
  <c r="M24" i="2"/>
  <c r="L24" i="2"/>
  <c r="J24" i="2"/>
  <c r="I24" i="2"/>
  <c r="H24" i="2"/>
  <c r="G24" i="2"/>
  <c r="F24" i="2"/>
  <c r="E24" i="2"/>
  <c r="D24" i="2"/>
  <c r="C24" i="2"/>
  <c r="X23" i="2"/>
  <c r="W23" i="2"/>
  <c r="V23" i="2"/>
  <c r="U23" i="2"/>
  <c r="T23" i="2"/>
  <c r="S23" i="2"/>
  <c r="R23" i="2"/>
  <c r="Q23" i="2"/>
  <c r="P23" i="2"/>
  <c r="O23" i="2"/>
  <c r="N23" i="2"/>
  <c r="M23" i="2"/>
  <c r="L23" i="2"/>
  <c r="J23" i="2"/>
  <c r="I23" i="2"/>
  <c r="H23" i="2"/>
  <c r="G23" i="2"/>
  <c r="F23" i="2"/>
  <c r="E23" i="2"/>
  <c r="D23" i="2"/>
  <c r="C23" i="2"/>
  <c r="X22" i="2"/>
  <c r="W22" i="2"/>
  <c r="V22" i="2"/>
  <c r="U22" i="2"/>
  <c r="T22" i="2"/>
  <c r="S22" i="2"/>
  <c r="R22" i="2"/>
  <c r="Q22" i="2"/>
  <c r="P22" i="2"/>
  <c r="O22" i="2"/>
  <c r="N22" i="2"/>
  <c r="M22" i="2"/>
  <c r="L22" i="2"/>
  <c r="J22" i="2"/>
  <c r="I22" i="2"/>
  <c r="H22" i="2"/>
  <c r="G22" i="2"/>
  <c r="F22" i="2"/>
  <c r="E22" i="2"/>
  <c r="D22" i="2"/>
  <c r="C22" i="2"/>
  <c r="X21" i="2"/>
  <c r="W21" i="2"/>
  <c r="V21" i="2"/>
  <c r="U21" i="2"/>
  <c r="T21" i="2"/>
  <c r="S21" i="2"/>
  <c r="R21" i="2"/>
  <c r="Q21" i="2"/>
  <c r="P21" i="2"/>
  <c r="O21" i="2"/>
  <c r="N21" i="2"/>
  <c r="M21" i="2"/>
  <c r="L21" i="2"/>
  <c r="J21" i="2"/>
  <c r="I21" i="2"/>
  <c r="H21" i="2"/>
  <c r="G21" i="2"/>
  <c r="F21" i="2"/>
  <c r="E21" i="2"/>
  <c r="D21" i="2"/>
  <c r="C21" i="2"/>
  <c r="X20" i="2"/>
  <c r="W20" i="2"/>
  <c r="V20" i="2"/>
  <c r="U20" i="2"/>
  <c r="T20" i="2"/>
  <c r="S20" i="2"/>
  <c r="R20" i="2"/>
  <c r="Q20" i="2"/>
  <c r="P20" i="2"/>
  <c r="O20" i="2"/>
  <c r="N20" i="2"/>
  <c r="M20" i="2"/>
  <c r="L20" i="2"/>
  <c r="J20" i="2"/>
  <c r="I20" i="2"/>
  <c r="H20" i="2"/>
  <c r="G20" i="2"/>
  <c r="F20" i="2"/>
  <c r="E20" i="2"/>
  <c r="D20" i="2"/>
  <c r="C20" i="2"/>
  <c r="X19" i="2"/>
  <c r="W19" i="2"/>
  <c r="V19" i="2"/>
  <c r="U19" i="2"/>
  <c r="T19" i="2"/>
  <c r="S19" i="2"/>
  <c r="R19" i="2"/>
  <c r="Q19" i="2"/>
  <c r="P19" i="2"/>
  <c r="O19" i="2"/>
  <c r="N19" i="2"/>
  <c r="M19" i="2"/>
  <c r="L19" i="2"/>
  <c r="J19" i="2"/>
  <c r="I19" i="2"/>
  <c r="H19" i="2"/>
  <c r="G19" i="2"/>
  <c r="F19" i="2"/>
  <c r="E19" i="2"/>
  <c r="D19" i="2"/>
  <c r="C19" i="2"/>
  <c r="X18" i="2"/>
  <c r="W18" i="2"/>
  <c r="V18" i="2"/>
  <c r="U18" i="2"/>
  <c r="T18" i="2"/>
  <c r="S18" i="2"/>
  <c r="R18" i="2"/>
  <c r="Q18" i="2"/>
  <c r="P18" i="2"/>
  <c r="O18" i="2"/>
  <c r="N18" i="2"/>
  <c r="M18" i="2"/>
  <c r="L18" i="2"/>
  <c r="J18" i="2"/>
  <c r="I18" i="2"/>
  <c r="H18" i="2"/>
  <c r="G18" i="2"/>
  <c r="F18" i="2"/>
  <c r="E18" i="2"/>
  <c r="D18" i="2"/>
  <c r="C18" i="2"/>
  <c r="X17" i="2"/>
  <c r="W17" i="2"/>
  <c r="V17" i="2"/>
  <c r="U17" i="2"/>
  <c r="T17" i="2"/>
  <c r="S17" i="2"/>
  <c r="R17" i="2"/>
  <c r="Q17" i="2"/>
  <c r="P17" i="2"/>
  <c r="O17" i="2"/>
  <c r="N17" i="2"/>
  <c r="M17" i="2"/>
  <c r="L17" i="2"/>
  <c r="J17" i="2"/>
  <c r="I17" i="2"/>
  <c r="H17" i="2"/>
  <c r="G17" i="2"/>
  <c r="F17" i="2"/>
  <c r="E17" i="2"/>
  <c r="D17" i="2"/>
  <c r="C17" i="2"/>
  <c r="X16" i="2"/>
  <c r="W16" i="2"/>
  <c r="V16" i="2"/>
  <c r="U16" i="2"/>
  <c r="T16" i="2"/>
  <c r="S16" i="2"/>
  <c r="R16" i="2"/>
  <c r="Q16" i="2"/>
  <c r="P16" i="2"/>
  <c r="O16" i="2"/>
  <c r="N16" i="2"/>
  <c r="M16" i="2"/>
  <c r="L16" i="2"/>
  <c r="J16" i="2"/>
  <c r="I16" i="2"/>
  <c r="H16" i="2"/>
  <c r="G16" i="2"/>
  <c r="F16" i="2"/>
  <c r="E16" i="2"/>
  <c r="D16" i="2"/>
  <c r="C16" i="2"/>
  <c r="X15" i="2"/>
  <c r="W15" i="2"/>
  <c r="V15" i="2"/>
  <c r="U15" i="2"/>
  <c r="T15" i="2"/>
  <c r="S15" i="2"/>
  <c r="R15" i="2"/>
  <c r="Q15" i="2"/>
  <c r="P15" i="2"/>
  <c r="O15" i="2"/>
  <c r="N15" i="2"/>
  <c r="M15" i="2"/>
  <c r="L15" i="2"/>
  <c r="J15" i="2"/>
  <c r="I15" i="2"/>
  <c r="H15" i="2"/>
  <c r="G15" i="2"/>
  <c r="F15" i="2"/>
  <c r="E15" i="2"/>
  <c r="D15" i="2"/>
  <c r="C15" i="2"/>
  <c r="X14" i="2"/>
  <c r="W14" i="2"/>
  <c r="V14" i="2"/>
  <c r="U14" i="2"/>
  <c r="T14" i="2"/>
  <c r="S14" i="2"/>
  <c r="R14" i="2"/>
  <c r="Q14" i="2"/>
  <c r="P14" i="2"/>
  <c r="O14" i="2"/>
  <c r="N14" i="2"/>
  <c r="M14" i="2"/>
  <c r="L14" i="2"/>
  <c r="J14" i="2"/>
  <c r="I14" i="2"/>
  <c r="H14" i="2"/>
  <c r="G14" i="2"/>
  <c r="F14" i="2"/>
  <c r="E14" i="2"/>
  <c r="D14" i="2"/>
  <c r="C14" i="2"/>
  <c r="X13" i="2"/>
  <c r="W13" i="2"/>
  <c r="V13" i="2"/>
  <c r="U13" i="2"/>
  <c r="T13" i="2"/>
  <c r="S13" i="2"/>
  <c r="R13" i="2"/>
  <c r="Q13" i="2"/>
  <c r="P13" i="2"/>
  <c r="O13" i="2"/>
  <c r="N13" i="2"/>
  <c r="M13" i="2"/>
  <c r="L13" i="2"/>
  <c r="J13" i="2"/>
  <c r="I13" i="2"/>
  <c r="H13" i="2"/>
  <c r="G13" i="2"/>
  <c r="F13" i="2"/>
  <c r="E13" i="2"/>
  <c r="D13" i="2"/>
  <c r="C13" i="2"/>
  <c r="X12" i="2"/>
  <c r="W12" i="2"/>
  <c r="V12" i="2"/>
  <c r="U12" i="2"/>
  <c r="T12" i="2"/>
  <c r="S12" i="2"/>
  <c r="R12" i="2"/>
  <c r="Q12" i="2"/>
  <c r="P12" i="2"/>
  <c r="O12" i="2"/>
  <c r="N12" i="2"/>
  <c r="M12" i="2"/>
  <c r="L12" i="2"/>
  <c r="J12" i="2"/>
  <c r="I12" i="2"/>
  <c r="H12" i="2"/>
  <c r="G12" i="2"/>
  <c r="F12" i="2"/>
  <c r="E12" i="2"/>
  <c r="D12" i="2"/>
  <c r="C12" i="2"/>
  <c r="X11" i="2"/>
  <c r="W11" i="2"/>
  <c r="V11" i="2"/>
  <c r="U11" i="2"/>
  <c r="T11" i="2"/>
  <c r="S11" i="2"/>
  <c r="R11" i="2"/>
  <c r="Q11" i="2"/>
  <c r="P11" i="2"/>
  <c r="O11" i="2"/>
  <c r="N11" i="2"/>
  <c r="M11" i="2"/>
  <c r="L11" i="2"/>
  <c r="J11" i="2"/>
  <c r="I11" i="2"/>
  <c r="H11" i="2"/>
  <c r="G11" i="2"/>
  <c r="F11" i="2"/>
  <c r="E11" i="2"/>
  <c r="D11" i="2"/>
  <c r="C11" i="2"/>
  <c r="X10" i="2"/>
  <c r="W10" i="2"/>
  <c r="V10" i="2"/>
  <c r="U10" i="2"/>
  <c r="T10" i="2"/>
  <c r="S10" i="2"/>
  <c r="R10" i="2"/>
  <c r="Q10" i="2"/>
  <c r="P10" i="2"/>
  <c r="O10" i="2"/>
  <c r="N10" i="2"/>
  <c r="M10" i="2"/>
  <c r="L10" i="2"/>
  <c r="J10" i="2"/>
  <c r="I10" i="2"/>
  <c r="H10" i="2"/>
  <c r="G10" i="2"/>
  <c r="F10" i="2"/>
  <c r="E10" i="2"/>
  <c r="D10" i="2"/>
  <c r="C10" i="2"/>
  <c r="X9" i="2"/>
  <c r="W9" i="2"/>
  <c r="V9" i="2"/>
  <c r="U9" i="2"/>
  <c r="T9" i="2"/>
  <c r="S9" i="2"/>
  <c r="R9" i="2"/>
  <c r="Q9" i="2"/>
  <c r="P9" i="2"/>
  <c r="O9" i="2"/>
  <c r="N9" i="2"/>
  <c r="M9" i="2"/>
  <c r="L9" i="2"/>
  <c r="J9" i="2"/>
  <c r="I9" i="2"/>
  <c r="H9" i="2"/>
  <c r="G9" i="2"/>
  <c r="F9" i="2"/>
  <c r="E9" i="2"/>
  <c r="D9" i="2"/>
  <c r="C9" i="2"/>
  <c r="X8" i="2"/>
  <c r="W8" i="2"/>
  <c r="V8" i="2"/>
  <c r="U8" i="2"/>
  <c r="T8" i="2"/>
  <c r="S8" i="2"/>
  <c r="R8" i="2"/>
  <c r="Q8" i="2"/>
  <c r="P8" i="2"/>
  <c r="O8" i="2"/>
  <c r="N8" i="2"/>
  <c r="M8" i="2"/>
  <c r="L8" i="2"/>
  <c r="J8" i="2"/>
  <c r="I8" i="2"/>
  <c r="H8" i="2"/>
  <c r="G8" i="2"/>
  <c r="F8" i="2"/>
  <c r="E8" i="2"/>
  <c r="D8" i="2"/>
  <c r="C8" i="2"/>
  <c r="X7" i="2"/>
  <c r="W7" i="2"/>
  <c r="V7" i="2"/>
  <c r="U7" i="2"/>
  <c r="T7" i="2"/>
  <c r="S7" i="2"/>
  <c r="R7" i="2"/>
  <c r="Q7" i="2"/>
  <c r="P7" i="2"/>
  <c r="O7" i="2"/>
  <c r="N7" i="2"/>
  <c r="M7" i="2"/>
  <c r="L7" i="2"/>
  <c r="J7" i="2"/>
  <c r="I7" i="2"/>
  <c r="H7" i="2"/>
  <c r="G7" i="2"/>
  <c r="F7" i="2"/>
  <c r="E7" i="2"/>
  <c r="D7" i="2"/>
  <c r="C7" i="2"/>
  <c r="X6" i="2"/>
  <c r="W6" i="2"/>
  <c r="V6" i="2"/>
  <c r="U6" i="2"/>
  <c r="T6" i="2"/>
  <c r="S6" i="2"/>
  <c r="R6" i="2"/>
  <c r="Q6" i="2"/>
  <c r="P6" i="2"/>
  <c r="O6" i="2"/>
  <c r="N6" i="2"/>
  <c r="M6" i="2"/>
  <c r="L6" i="2"/>
  <c r="J6" i="2"/>
  <c r="I6" i="2"/>
  <c r="H6" i="2"/>
  <c r="G6" i="2"/>
  <c r="F6" i="2"/>
  <c r="E6" i="2"/>
  <c r="D6" i="2"/>
  <c r="C6" i="2"/>
  <c r="X5" i="2"/>
  <c r="W5" i="2"/>
  <c r="V5" i="2"/>
  <c r="U5" i="2"/>
  <c r="T5" i="2"/>
  <c r="S5" i="2"/>
  <c r="R5" i="2"/>
  <c r="Q5" i="2"/>
  <c r="P5" i="2"/>
  <c r="O5" i="2"/>
  <c r="N5" i="2"/>
  <c r="M5" i="2"/>
  <c r="L5" i="2"/>
  <c r="J5" i="2"/>
  <c r="I5" i="2"/>
  <c r="H5" i="2"/>
  <c r="G5" i="2"/>
  <c r="F5" i="2"/>
  <c r="E5" i="2"/>
  <c r="D5" i="2"/>
  <c r="C5" i="2"/>
  <c r="X4" i="2"/>
  <c r="W4" i="2"/>
  <c r="V4" i="2"/>
  <c r="U4" i="2"/>
  <c r="T4" i="2"/>
  <c r="S4" i="2"/>
  <c r="R4" i="2"/>
  <c r="Q4" i="2"/>
  <c r="P4" i="2"/>
  <c r="O4" i="2"/>
  <c r="N4" i="2"/>
  <c r="M4" i="2"/>
  <c r="L4" i="2"/>
  <c r="J4" i="2"/>
  <c r="I4" i="2"/>
  <c r="H4" i="2"/>
  <c r="G4" i="2"/>
  <c r="F4" i="2"/>
  <c r="E4" i="2"/>
  <c r="D4" i="2"/>
  <c r="C4" i="2"/>
  <c r="X3" i="2"/>
  <c r="W3" i="2"/>
  <c r="V3" i="2"/>
  <c r="U3" i="2"/>
  <c r="T3" i="2"/>
  <c r="S3" i="2"/>
  <c r="R3" i="2"/>
  <c r="Q3" i="2"/>
  <c r="P3" i="2"/>
  <c r="O3" i="2"/>
  <c r="N3" i="2"/>
  <c r="M3" i="2"/>
  <c r="L3" i="2"/>
  <c r="J3" i="2"/>
  <c r="I3" i="2"/>
  <c r="H3" i="2"/>
  <c r="G3" i="2"/>
  <c r="F3" i="2"/>
  <c r="E3" i="2"/>
  <c r="D3" i="2"/>
  <c r="C3" i="2"/>
  <c r="L36" i="1"/>
  <c r="K36" i="1"/>
  <c r="M36" i="1" s="1"/>
  <c r="M35" i="1"/>
  <c r="M34" i="1"/>
  <c r="M33" i="1"/>
  <c r="M28" i="1"/>
  <c r="L28" i="1"/>
  <c r="K28" i="1"/>
  <c r="G28" i="1"/>
  <c r="H28" i="1" s="1"/>
  <c r="M27" i="1"/>
  <c r="H27" i="1"/>
  <c r="M26" i="1"/>
  <c r="H26" i="1"/>
  <c r="M25" i="1"/>
  <c r="H25" i="1"/>
  <c r="L23" i="1"/>
  <c r="L29" i="1" s="1"/>
  <c r="K23" i="1"/>
  <c r="K29" i="1" s="1"/>
  <c r="G23" i="1"/>
  <c r="H23" i="1" s="1"/>
  <c r="M22" i="1"/>
  <c r="G22" i="1"/>
  <c r="H22" i="1" s="1"/>
  <c r="M21" i="1"/>
  <c r="M23" i="1" s="1"/>
  <c r="M29" i="1" s="1"/>
  <c r="G20" i="1"/>
  <c r="H20" i="1" s="1"/>
  <c r="G19" i="1"/>
  <c r="H19" i="1" s="1"/>
  <c r="G18" i="1"/>
  <c r="H18" i="1" s="1"/>
  <c r="H17" i="1"/>
  <c r="G17" i="1"/>
  <c r="L16" i="1"/>
  <c r="K16" i="1"/>
  <c r="K17" i="1" s="1"/>
  <c r="H16" i="1"/>
  <c r="G16" i="1"/>
  <c r="M15" i="1"/>
  <c r="M14" i="1"/>
  <c r="H14" i="1"/>
  <c r="G14" i="1"/>
  <c r="M13" i="1"/>
  <c r="G13" i="1"/>
  <c r="H13" i="1" s="1"/>
  <c r="M12" i="1"/>
  <c r="M16" i="1" s="1"/>
  <c r="G12" i="1"/>
  <c r="H12" i="1" s="1"/>
  <c r="K10" i="1"/>
  <c r="H10" i="1"/>
  <c r="M9" i="1"/>
  <c r="G9" i="1"/>
  <c r="G24" i="1" s="1"/>
  <c r="G29" i="1" s="1"/>
  <c r="F9" i="1"/>
  <c r="F24" i="1" s="1"/>
  <c r="F29" i="1" s="1"/>
  <c r="M8" i="1"/>
  <c r="L8" i="1"/>
  <c r="H8" i="1"/>
  <c r="L7" i="1"/>
  <c r="M7" i="1" s="1"/>
  <c r="H7" i="1"/>
  <c r="M6" i="1"/>
  <c r="H6" i="1"/>
  <c r="H5" i="1"/>
  <c r="H9" i="1" s="1"/>
  <c r="M4" i="1"/>
  <c r="L4" i="1"/>
  <c r="K4" i="1"/>
  <c r="H4" i="1"/>
  <c r="G4" i="1"/>
  <c r="F4" i="1"/>
  <c r="M10" i="1" l="1"/>
  <c r="M17" i="1" s="1"/>
  <c r="K38" i="1"/>
  <c r="K30" i="1"/>
  <c r="H24" i="1"/>
  <c r="H29" i="1" s="1"/>
  <c r="L10" i="1"/>
  <c r="L17" i="1" s="1"/>
  <c r="L30" i="1" l="1"/>
  <c r="L38" i="1"/>
  <c r="M38" i="1"/>
  <c r="M30" i="1"/>
</calcChain>
</file>

<file path=xl/sharedStrings.xml><?xml version="1.0" encoding="utf-8"?>
<sst xmlns="http://schemas.openxmlformats.org/spreadsheetml/2006/main" count="351" uniqueCount="172">
  <si>
    <t>Air pollution</t>
  </si>
  <si>
    <t>Injuries</t>
  </si>
  <si>
    <t>Inventories</t>
  </si>
  <si>
    <t>Cash &amp; cash equivalents</t>
  </si>
  <si>
    <t>Land use</t>
  </si>
  <si>
    <t>Total assets</t>
  </si>
  <si>
    <t>Total liabilities</t>
  </si>
  <si>
    <t>Retained earnings</t>
  </si>
  <si>
    <t>Land</t>
  </si>
  <si>
    <t>Tax: value to society</t>
  </si>
  <si>
    <t>Property (excluding land), plant and equipment</t>
  </si>
  <si>
    <t>Total current assets</t>
  </si>
  <si>
    <t>Current assets</t>
  </si>
  <si>
    <t>Human capital</t>
  </si>
  <si>
    <t>Current liabilities</t>
  </si>
  <si>
    <t>Total current liabilities</t>
  </si>
  <si>
    <t>Balance</t>
  </si>
  <si>
    <t>Key</t>
  </si>
  <si>
    <t>Calculated field (financial only)</t>
  </si>
  <si>
    <t>IMPORTANT NOTICE</t>
  </si>
  <si>
    <t>Public / societal value</t>
  </si>
  <si>
    <t>Total private and societal value</t>
  </si>
  <si>
    <t>Total shareholder equity and societal value</t>
  </si>
  <si>
    <t>Share of profits from associates and JVs</t>
  </si>
  <si>
    <t>Revenue</t>
  </si>
  <si>
    <t>Land holdings</t>
  </si>
  <si>
    <t>Water consumption</t>
  </si>
  <si>
    <t>Non-current assets</t>
  </si>
  <si>
    <t>Total non-current assets</t>
  </si>
  <si>
    <t>Trade and other receivables</t>
  </si>
  <si>
    <t>Non-current liabilities</t>
  </si>
  <si>
    <t>Borrowings</t>
  </si>
  <si>
    <t>Trade and other payables</t>
  </si>
  <si>
    <t>Total non-current liabilities</t>
  </si>
  <si>
    <t>Enterprise level input values</t>
  </si>
  <si>
    <t>Supply chain input values</t>
  </si>
  <si>
    <t>Share capital and share premium</t>
  </si>
  <si>
    <t>Net assets</t>
  </si>
  <si>
    <t>EQUITY</t>
  </si>
  <si>
    <t>ASSETS</t>
  </si>
  <si>
    <t>LIABILITIES</t>
  </si>
  <si>
    <t xml:space="preserve">Private value
</t>
  </si>
  <si>
    <t>Constants</t>
  </si>
  <si>
    <t>Annual human capital depreciation rate</t>
  </si>
  <si>
    <r>
      <t xml:space="preserve">Administrative expenses </t>
    </r>
    <r>
      <rPr>
        <sz val="11"/>
        <rFont val="Calibri"/>
        <family val="2"/>
        <scheme val="minor"/>
      </rPr>
      <t>(enter as -ve)</t>
    </r>
  </si>
  <si>
    <r>
      <rPr>
        <b/>
        <sz val="11"/>
        <color theme="1"/>
        <rFont val="Calibri"/>
        <family val="2"/>
        <scheme val="minor"/>
      </rPr>
      <t>Finance costs</t>
    </r>
    <r>
      <rPr>
        <sz val="11"/>
        <color theme="1"/>
        <rFont val="Calibri"/>
        <family val="2"/>
        <scheme val="minor"/>
      </rPr>
      <t xml:space="preserve"> (enter as -ve)</t>
    </r>
  </si>
  <si>
    <r>
      <rPr>
        <b/>
        <sz val="11"/>
        <color theme="1"/>
        <rFont val="Calibri"/>
        <family val="2"/>
        <scheme val="minor"/>
      </rPr>
      <t>Tax</t>
    </r>
    <r>
      <rPr>
        <sz val="11"/>
        <color theme="1"/>
        <rFont val="Calibri"/>
        <family val="2"/>
        <scheme val="minor"/>
      </rPr>
      <t xml:space="preserve"> (enter as -ve)</t>
    </r>
  </si>
  <si>
    <t>Discount factor for annualizing benefits of land holdings</t>
  </si>
  <si>
    <t>Net human capital depreciation / appreciation</t>
  </si>
  <si>
    <t>EUR</t>
  </si>
  <si>
    <t>GBP</t>
  </si>
  <si>
    <t>USD</t>
  </si>
  <si>
    <t>CHF</t>
  </si>
  <si>
    <t>Exchange rate: 1 EUR:</t>
  </si>
  <si>
    <t>List</t>
  </si>
  <si>
    <t>Preferred reporting currency (pick from list)</t>
  </si>
  <si>
    <t>Enter non-financial data</t>
  </si>
  <si>
    <t>MXN</t>
  </si>
  <si>
    <t>CAD</t>
  </si>
  <si>
    <t>AUD</t>
  </si>
  <si>
    <t>User input fields</t>
  </si>
  <si>
    <t>Calculated field (societal or societal &amp; financial)</t>
  </si>
  <si>
    <t>CO2e (metric tonnes, net of offsetting)</t>
  </si>
  <si>
    <t>PM2.5 in urban areas (metric tonnes)</t>
  </si>
  <si>
    <t>PM2.5 in rural areas (metric tonnes)</t>
  </si>
  <si>
    <t>Water consumed in water stressed areas (m3)</t>
  </si>
  <si>
    <t>Water consumed in non-water stressed areas (m3)</t>
  </si>
  <si>
    <t>Water consumed - area unknown (m3)</t>
  </si>
  <si>
    <t>PM2.5 - area unknown (metric tonnes)</t>
  </si>
  <si>
    <t>Major injury (number recorded)</t>
  </si>
  <si>
    <t>Moderate injury (number recorded)</t>
  </si>
  <si>
    <t>Supply chain: CO2e (metric tonnes, net of offsetting)</t>
  </si>
  <si>
    <t>Supply chain: PM2.5 (metric tonnes)</t>
  </si>
  <si>
    <t>Supply chain: Water consumed (m3)</t>
  </si>
  <si>
    <t>Unskilled / semi-skilled employees (number)</t>
  </si>
  <si>
    <t>Technical / skilled employees (number)</t>
  </si>
  <si>
    <t>Professional / management employees (number)</t>
  </si>
  <si>
    <t>Supply chain: Employees (number)</t>
  </si>
  <si>
    <t>Own land-use: built up or paved (hectares)</t>
  </si>
  <si>
    <t>Own land-use: agricultural (hectares)</t>
  </si>
  <si>
    <t>Own land-use: natural / semi-natural (hectares)</t>
  </si>
  <si>
    <t>Own land-use: other land uses (hectares)</t>
  </si>
  <si>
    <t>Own land improved in year (hectares)</t>
  </si>
  <si>
    <t>Own land degraded in year (hectares)</t>
  </si>
  <si>
    <t>Supply chain: Land-use (hectares)</t>
  </si>
  <si>
    <t>Professional employee turnover (%)</t>
  </si>
  <si>
    <t>Technical employee turnover (%)</t>
  </si>
  <si>
    <t>Philanthropic and external CSR spending (million)</t>
  </si>
  <si>
    <t>INR</t>
  </si>
  <si>
    <t>CNY</t>
  </si>
  <si>
    <t>BRL</t>
  </si>
  <si>
    <t>CRC</t>
  </si>
  <si>
    <t>JPY</t>
  </si>
  <si>
    <t>NOK</t>
  </si>
  <si>
    <t>ZAR</t>
  </si>
  <si>
    <t>COP</t>
  </si>
  <si>
    <t>KRW</t>
  </si>
  <si>
    <t>KWD</t>
  </si>
  <si>
    <t>DKK</t>
  </si>
  <si>
    <t>SGD</t>
  </si>
  <si>
    <t>THB</t>
  </si>
  <si>
    <t>SAR</t>
  </si>
  <si>
    <t>SEK</t>
  </si>
  <si>
    <t/>
  </si>
  <si>
    <t>https://www.oanda.com/currency/average</t>
  </si>
  <si>
    <t>Average yearly rate</t>
  </si>
  <si>
    <t>Calculation:</t>
  </si>
  <si>
    <t>Source:</t>
  </si>
  <si>
    <t>Starting Date:</t>
  </si>
  <si>
    <t>Ending Date:</t>
  </si>
  <si>
    <t>Unit:</t>
  </si>
  <si>
    <t>Base Currency:</t>
  </si>
  <si>
    <t>Interbank rate:</t>
  </si>
  <si>
    <t>Mid point between annual average bid and ask prices</t>
  </si>
  <si>
    <t>Illustrative average SROI from philanthronpy / CSR spending</t>
  </si>
  <si>
    <t>Other non-current assets</t>
  </si>
  <si>
    <t>Other current assets</t>
  </si>
  <si>
    <t>Other non-current liabilities</t>
  </si>
  <si>
    <t>Other current liabilities</t>
  </si>
  <si>
    <t>Other equity, reserves and NCI</t>
  </si>
  <si>
    <t>Supply chain inputs (units)</t>
  </si>
  <si>
    <r>
      <rPr>
        <b/>
        <sz val="16"/>
        <color theme="1"/>
        <rFont val="Calibri"/>
        <family val="2"/>
        <scheme val="minor"/>
      </rPr>
      <t>Statement of Profit or Loss</t>
    </r>
    <r>
      <rPr>
        <b/>
        <sz val="10"/>
        <color theme="1"/>
        <rFont val="Calibri"/>
        <family val="2"/>
        <scheme val="minor"/>
      </rPr>
      <t xml:space="preserve">
</t>
    </r>
    <r>
      <rPr>
        <sz val="10"/>
        <color theme="1"/>
        <rFont val="Calibri"/>
        <family val="2"/>
        <scheme val="minor"/>
      </rPr>
      <t>(Flows of benefits and costs to the business and society due to one year's activities)</t>
    </r>
  </si>
  <si>
    <t>Training</t>
  </si>
  <si>
    <t>Philanthropy and CSR</t>
  </si>
  <si>
    <t>Gross profit</t>
  </si>
  <si>
    <t>Change in societal value of land</t>
  </si>
  <si>
    <t>Climate change</t>
  </si>
  <si>
    <t>Societal benefits from operations</t>
  </si>
  <si>
    <t>Societal costs from operations</t>
  </si>
  <si>
    <t>Changes in value of societal assets</t>
  </si>
  <si>
    <t>Baseline public / societal value of land - average of all land types</t>
  </si>
  <si>
    <t>Selected currency code:</t>
  </si>
  <si>
    <t>AUD Australian dollar</t>
  </si>
  <si>
    <t>BRL Brazilian real</t>
  </si>
  <si>
    <t>CAD Canadian dollar</t>
  </si>
  <si>
    <t>CHF Swiss franc</t>
  </si>
  <si>
    <t>CNY Renminbi (Chinese) yuan</t>
  </si>
  <si>
    <t>COP Colombian peso</t>
  </si>
  <si>
    <t>CRC Costa Rican colón</t>
  </si>
  <si>
    <t>DKK Danish krone</t>
  </si>
  <si>
    <t>EUR Euro</t>
  </si>
  <si>
    <t>GBP Pound sterling</t>
  </si>
  <si>
    <t>INR Indian rupee</t>
  </si>
  <si>
    <t>JPY Japanese yen</t>
  </si>
  <si>
    <t>KRW South Korean won</t>
  </si>
  <si>
    <t>KWD Kuwaiti dinar</t>
  </si>
  <si>
    <t>MXN Mexican peso</t>
  </si>
  <si>
    <t>NOK Norwegian krone</t>
  </si>
  <si>
    <t>SAR Saudi riyal</t>
  </si>
  <si>
    <t>SEK Swedish krona</t>
  </si>
  <si>
    <t>SGD Singapore dollar</t>
  </si>
  <si>
    <t>THB Thai baht</t>
  </si>
  <si>
    <t>USD United States dollar</t>
  </si>
  <si>
    <t>ZAR South African rand</t>
  </si>
  <si>
    <t>See EUR</t>
  </si>
  <si>
    <t>Operating profit / (loss) and societal benefit / (cost)</t>
  </si>
  <si>
    <t>Net profit / (loss) and societal benefit / (cost)</t>
  </si>
  <si>
    <t>Return to intro page</t>
  </si>
  <si>
    <t>Organisation level inputs (units)</t>
  </si>
  <si>
    <t>Technical training provided (total days)</t>
  </si>
  <si>
    <t>Professional training provided (total days)</t>
  </si>
  <si>
    <t>Introduction</t>
  </si>
  <si>
    <r>
      <t xml:space="preserve">Financial Statements of the Future? </t>
    </r>
    <r>
      <rPr>
        <b/>
        <sz val="30"/>
        <color theme="0"/>
        <rFont val="Calibri "/>
      </rPr>
      <t>Interactive Workshop Exercise</t>
    </r>
  </si>
  <si>
    <r>
      <rPr>
        <b/>
        <sz val="17"/>
        <color theme="1"/>
        <rFont val="Calibri"/>
        <family val="2"/>
        <scheme val="minor"/>
      </rPr>
      <t>Financial Statements of the Future?</t>
    </r>
    <r>
      <rPr>
        <b/>
        <sz val="16"/>
        <color theme="1"/>
        <rFont val="Calibri"/>
        <family val="2"/>
        <scheme val="minor"/>
      </rPr>
      <t xml:space="preserve">
</t>
    </r>
    <r>
      <rPr>
        <sz val="14"/>
        <color theme="1"/>
        <rFont val="Calibri"/>
        <family val="2"/>
        <scheme val="minor"/>
      </rPr>
      <t>Interactive Workshop Exercise v1.1</t>
    </r>
  </si>
  <si>
    <r>
      <t xml:space="preserve">Cost of sales </t>
    </r>
    <r>
      <rPr>
        <sz val="11"/>
        <color theme="1"/>
        <rFont val="Calibri"/>
        <family val="2"/>
        <scheme val="minor"/>
      </rPr>
      <t>(enter as -ve)</t>
    </r>
  </si>
  <si>
    <t>Societal benefits of products &amp; services</t>
  </si>
  <si>
    <r>
      <t xml:space="preserve">Societal costs of products &amp; services </t>
    </r>
    <r>
      <rPr>
        <sz val="11"/>
        <color theme="2" tint="-0.499984740745262"/>
        <rFont val="Calibri"/>
        <family val="2"/>
        <scheme val="minor"/>
      </rPr>
      <t>(enter as -ve)</t>
    </r>
  </si>
  <si>
    <r>
      <rPr>
        <b/>
        <sz val="16"/>
        <color theme="1"/>
        <rFont val="Calibri"/>
        <family val="2"/>
        <scheme val="minor"/>
      </rPr>
      <t xml:space="preserve">Balance Sheet
</t>
    </r>
    <r>
      <rPr>
        <sz val="10"/>
        <color theme="1"/>
        <rFont val="Calibri"/>
        <family val="2"/>
        <scheme val="minor"/>
      </rPr>
      <t>Statement of Financial Position per IFRS
(Stocks, both owned and relied upon, that will deliver future benefits and costs to the business and society)</t>
    </r>
  </si>
  <si>
    <t xml:space="preserve">This workbook has been prepared for general guidance on matters of interest only, and does not constitute professional advice. The figures generated by this workbook are not in compliance with IFRS or any other financial reporting framework and should not be used for the preparation of financial statements. PwC will not verify any information entered into the workbook so results of assessments based on that information may be inaccurate or incomplete. You should not act upon the information contained in this workbook without obtaining specific professional advice. The workbook has been developed using data and assumptions from a variety of sources. We have not sought to establish the reliability of those sources or verified the information so provided, nor has the workbook been audited. No representation or warranty (express or implied) is given as to the accuracy or completeness of the information contained in this workbook and, to the extent permitted by law, WBCSD, PricewaterhouseCoopers LLP, their members, employees and agents do not accept or assume any liability, responsibility or duty of care for any consequences of you or anyone else acting, or refraining to act, in reliance on the information contained in this workbook or for any decision based on it, and it may not be provided to anyone else. ©2018 PricewaterhouseCoopers LLP. All rights reserved. In this document, "PwC" refers to the UK member firm. Please see www.pwc.com/structure for details.   </t>
  </si>
  <si>
    <t>Contacts: Eva Zabey: zabey@wbcsd.org Will Evison: william.j.evison@pwc.com</t>
  </si>
  <si>
    <t>Frequently asked questions</t>
  </si>
  <si>
    <t>By clicking to proceed to the tool, I confirm that I have read and understood the guidance and important notice &gt;&gt;&gt;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</si>
</sst>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0_-;\-* #,##0_-;_-* &quot;-&quot;??_-;_-@_-"/>
    <numFmt numFmtId="166" formatCode="#,##0_);\(#,##0\);_(&quot;-&quot;??_)"/>
    <numFmt numFmtId="167" formatCode="#,##0.0_);\(#,##0.0\);_(&quot;-&quot;??_)"/>
    <numFmt numFmtId="168" formatCode="0.0"/>
  </numFmts>
  <fonts count="29">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sz val="8"/>
      <color theme="1"/>
      <name val="Calibri"/>
      <family val="2"/>
      <scheme val="minor"/>
    </font>
    <font>
      <b/>
      <sz val="17"/>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1"/>
      <name val="Calibri"/>
      <family val="2"/>
      <scheme val="minor"/>
    </font>
    <font>
      <sz val="11"/>
      <name val="Calibri"/>
      <family val="2"/>
      <scheme val="minor"/>
    </font>
    <font>
      <sz val="11"/>
      <color theme="2" tint="-0.499984740745262"/>
      <name val="Calibri"/>
      <family val="2"/>
      <scheme val="minor"/>
    </font>
    <font>
      <b/>
      <sz val="11"/>
      <color theme="2" tint="-0.499984740745262"/>
      <name val="Calibri"/>
      <family val="2"/>
      <scheme val="minor"/>
    </font>
    <font>
      <sz val="11"/>
      <color rgb="FF3D3D3D"/>
      <name val="Arial"/>
      <family val="2"/>
    </font>
    <font>
      <sz val="9"/>
      <color theme="1"/>
      <name val="Calibri"/>
      <family val="2"/>
      <scheme val="minor"/>
    </font>
    <font>
      <sz val="11"/>
      <color rgb="FF0070C0"/>
      <name val="Calibri"/>
      <family val="2"/>
      <scheme val="minor"/>
    </font>
    <font>
      <u/>
      <sz val="11"/>
      <color theme="10"/>
      <name val="Calibri"/>
      <family val="2"/>
      <scheme val="minor"/>
    </font>
    <font>
      <sz val="11"/>
      <color theme="0"/>
      <name val="Calibri"/>
      <family val="2"/>
      <scheme val="minor"/>
    </font>
    <font>
      <sz val="22"/>
      <color theme="0"/>
      <name val="Calibri"/>
      <family val="2"/>
      <scheme val="minor"/>
    </font>
    <font>
      <i/>
      <sz val="26"/>
      <color theme="0"/>
      <name val="Calibri"/>
      <family val="2"/>
      <scheme val="minor"/>
    </font>
    <font>
      <i/>
      <sz val="11"/>
      <color theme="0"/>
      <name val="Calibri"/>
      <family val="2"/>
      <scheme val="minor"/>
    </font>
    <font>
      <b/>
      <i/>
      <sz val="30"/>
      <color theme="0"/>
      <name val="Calibri "/>
    </font>
    <font>
      <b/>
      <sz val="30"/>
      <color theme="0"/>
      <name val="Calibri "/>
    </font>
    <font>
      <b/>
      <sz val="20"/>
      <color theme="0"/>
      <name val="Calibri "/>
    </font>
    <font>
      <b/>
      <sz val="18"/>
      <color theme="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rgb="FFDDEBF7"/>
        <bgColor indexed="64"/>
      </patternFill>
    </fill>
    <fill>
      <patternFill patternType="solid">
        <fgColor rgb="FFFFFFFF"/>
        <bgColor indexed="64"/>
      </patternFill>
    </fill>
    <fill>
      <patternFill patternType="solid">
        <fgColor rgb="FFD0CECE"/>
        <bgColor indexed="64"/>
      </patternFill>
    </fill>
    <fill>
      <patternFill patternType="solid">
        <fgColor rgb="FFE2EFDA"/>
        <bgColor indexed="64"/>
      </patternFill>
    </fill>
    <fill>
      <patternFill patternType="solid">
        <fgColor theme="2"/>
        <bgColor indexed="64"/>
      </patternFill>
    </fill>
    <fill>
      <patternFill patternType="solid">
        <fgColor rgb="FF1B1A5B"/>
        <bgColor indexed="64"/>
      </patternFill>
    </fill>
    <fill>
      <patternFill patternType="solid">
        <fgColor rgb="FF5CC9BE"/>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theme="0"/>
      </left>
      <right style="thin">
        <color theme="0" tint="-0.499984740745262"/>
      </right>
      <top style="thin">
        <color theme="0"/>
      </top>
      <bottom style="thin">
        <color theme="0" tint="-0.499984740745262"/>
      </bottom>
      <diagonal/>
    </border>
    <border>
      <left/>
      <right style="medium">
        <color rgb="FF0B0A24"/>
      </right>
      <top/>
      <bottom/>
      <diagonal/>
    </border>
    <border>
      <left/>
      <right/>
      <top/>
      <bottom style="medium">
        <color rgb="FF0B0A24"/>
      </bottom>
      <diagonal/>
    </border>
    <border>
      <left/>
      <right style="medium">
        <color rgb="FF0B0A24"/>
      </right>
      <top/>
      <bottom style="medium">
        <color rgb="FF0B0A24"/>
      </bottom>
      <diagonal/>
    </border>
    <border>
      <left style="medium">
        <color rgb="FFD6D5F3"/>
      </left>
      <right/>
      <top style="medium">
        <color rgb="FFD6D5F3"/>
      </top>
      <bottom/>
      <diagonal/>
    </border>
    <border>
      <left/>
      <right/>
      <top style="medium">
        <color rgb="FFD6D5F3"/>
      </top>
      <bottom/>
      <diagonal/>
    </border>
    <border>
      <left/>
      <right style="medium">
        <color rgb="FF0B0A24"/>
      </right>
      <top style="medium">
        <color rgb="FFD6D5F3"/>
      </top>
      <bottom/>
      <diagonal/>
    </border>
    <border>
      <left style="medium">
        <color rgb="FFD6D5F3"/>
      </left>
      <right/>
      <top/>
      <bottom/>
      <diagonal/>
    </border>
    <border>
      <left style="medium">
        <color rgb="FFD6D5F3"/>
      </left>
      <right/>
      <top/>
      <bottom style="medium">
        <color rgb="FF0B0A24"/>
      </bottom>
      <diagonal/>
    </border>
  </borders>
  <cellStyleXfs count="3">
    <xf numFmtId="0" fontId="0" fillId="0" borderId="0"/>
    <xf numFmtId="164" fontId="1" fillId="0" borderId="0" applyFont="0" applyFill="0" applyBorder="0" applyAlignment="0" applyProtection="0"/>
    <xf numFmtId="0" fontId="20" fillId="0" borderId="0" applyNumberFormat="0" applyFill="0" applyBorder="0" applyAlignment="0" applyProtection="0"/>
  </cellStyleXfs>
  <cellXfs count="172">
    <xf numFmtId="0" fontId="0" fillId="0" borderId="0" xfId="0"/>
    <xf numFmtId="0" fontId="0" fillId="5" borderId="0" xfId="0" applyFill="1" applyProtection="1">
      <protection hidden="1"/>
    </xf>
    <xf numFmtId="0" fontId="3" fillId="6" borderId="1" xfId="0" applyFont="1" applyFill="1" applyBorder="1" applyAlignment="1" applyProtection="1">
      <alignment vertical="center" wrapText="1"/>
      <protection hidden="1"/>
    </xf>
    <xf numFmtId="0" fontId="2" fillId="5" borderId="1" xfId="0" applyFont="1" applyFill="1" applyBorder="1" applyAlignment="1" applyProtection="1">
      <alignment vertical="center" wrapText="1"/>
      <protection hidden="1"/>
    </xf>
    <xf numFmtId="164" fontId="2" fillId="5" borderId="1" xfId="1" applyFont="1" applyFill="1" applyBorder="1" applyAlignment="1" applyProtection="1">
      <alignment vertical="center" wrapText="1"/>
      <protection hidden="1"/>
    </xf>
    <xf numFmtId="164" fontId="2" fillId="6" borderId="1" xfId="1" applyFont="1" applyFill="1" applyBorder="1" applyAlignment="1" applyProtection="1">
      <alignment vertical="center" wrapText="1"/>
      <protection hidden="1"/>
    </xf>
    <xf numFmtId="0" fontId="3" fillId="6" borderId="1" xfId="0" applyFont="1" applyFill="1" applyBorder="1" applyProtection="1">
      <protection hidden="1"/>
    </xf>
    <xf numFmtId="0" fontId="2" fillId="6" borderId="1" xfId="0" applyFont="1" applyFill="1" applyBorder="1" applyProtection="1">
      <protection hidden="1"/>
    </xf>
    <xf numFmtId="0" fontId="2" fillId="5" borderId="1" xfId="0" applyFont="1" applyFill="1" applyBorder="1" applyProtection="1">
      <protection hidden="1"/>
    </xf>
    <xf numFmtId="0" fontId="2" fillId="0" borderId="0" xfId="0" applyFont="1" applyAlignment="1" applyProtection="1">
      <alignment vertical="top" wrapText="1"/>
      <protection hidden="1"/>
    </xf>
    <xf numFmtId="0" fontId="3" fillId="0" borderId="0" xfId="0" applyFont="1" applyAlignment="1" applyProtection="1">
      <alignment vertical="top" wrapText="1"/>
      <protection hidden="1"/>
    </xf>
    <xf numFmtId="165" fontId="2" fillId="0" borderId="0" xfId="1" applyNumberFormat="1" applyFont="1" applyAlignment="1" applyProtection="1">
      <alignment vertical="top" wrapText="1"/>
      <protection hidden="1"/>
    </xf>
    <xf numFmtId="164" fontId="2" fillId="0" borderId="0" xfId="1" applyFont="1" applyAlignment="1" applyProtection="1">
      <alignment vertical="top" wrapText="1"/>
      <protection hidden="1"/>
    </xf>
    <xf numFmtId="0" fontId="6" fillId="0" borderId="0" xfId="0" applyFont="1" applyAlignment="1" applyProtection="1">
      <alignment horizontal="left" vertical="top" wrapText="1"/>
      <protection hidden="1"/>
    </xf>
    <xf numFmtId="0" fontId="12" fillId="0" borderId="0" xfId="0" applyFont="1" applyAlignment="1" applyProtection="1">
      <alignment vertical="center" wrapText="1"/>
      <protection hidden="1"/>
    </xf>
    <xf numFmtId="0" fontId="2" fillId="0" borderId="0" xfId="0" applyFont="1" applyAlignment="1" applyProtection="1">
      <alignment vertical="center" wrapText="1"/>
      <protection hidden="1"/>
    </xf>
    <xf numFmtId="0" fontId="2" fillId="5" borderId="0" xfId="0" applyFont="1" applyFill="1" applyBorder="1" applyAlignment="1" applyProtection="1">
      <alignment horizontal="center" vertical="center" wrapText="1"/>
      <protection hidden="1"/>
    </xf>
    <xf numFmtId="0" fontId="10" fillId="0" borderId="0" xfId="0" applyFont="1" applyAlignment="1" applyProtection="1">
      <alignment vertical="center" wrapText="1"/>
      <protection hidden="1"/>
    </xf>
    <xf numFmtId="0" fontId="10" fillId="0" borderId="9" xfId="0" applyFont="1" applyBorder="1" applyAlignment="1" applyProtection="1">
      <alignment vertical="center" wrapText="1"/>
      <protection hidden="1"/>
    </xf>
    <xf numFmtId="0" fontId="0" fillId="4" borderId="0" xfId="0" applyFont="1" applyFill="1" applyAlignment="1" applyProtection="1">
      <alignment horizontal="center" vertical="center" wrapText="1"/>
      <protection hidden="1"/>
    </xf>
    <xf numFmtId="0" fontId="0" fillId="0" borderId="0" xfId="0" applyFont="1" applyAlignment="1" applyProtection="1">
      <alignment vertical="center" wrapText="1"/>
      <protection hidden="1"/>
    </xf>
    <xf numFmtId="0" fontId="10" fillId="5" borderId="9" xfId="0" applyFont="1" applyFill="1" applyBorder="1" applyAlignment="1" applyProtection="1">
      <alignment vertical="center" wrapText="1"/>
      <protection hidden="1"/>
    </xf>
    <xf numFmtId="0" fontId="10" fillId="0" borderId="6" xfId="0" applyFont="1" applyBorder="1" applyAlignment="1" applyProtection="1">
      <alignment vertical="center" wrapText="1"/>
      <protection hidden="1"/>
    </xf>
    <xf numFmtId="0" fontId="13" fillId="0" borderId="0" xfId="0" applyFont="1" applyAlignment="1" applyProtection="1">
      <alignment horizontal="left" vertical="center" wrapText="1"/>
      <protection hidden="1"/>
    </xf>
    <xf numFmtId="0" fontId="10" fillId="0" borderId="2" xfId="0" applyFont="1" applyBorder="1" applyAlignment="1" applyProtection="1">
      <alignment vertical="center" wrapText="1"/>
      <protection hidden="1"/>
    </xf>
    <xf numFmtId="0" fontId="0" fillId="0" borderId="2" xfId="0" applyFont="1" applyBorder="1" applyAlignment="1" applyProtection="1">
      <alignment vertical="center" wrapText="1"/>
      <protection hidden="1"/>
    </xf>
    <xf numFmtId="0" fontId="0" fillId="0" borderId="11" xfId="0" applyFont="1" applyBorder="1" applyAlignment="1" applyProtection="1">
      <alignment vertical="center" wrapText="1"/>
      <protection hidden="1"/>
    </xf>
    <xf numFmtId="0" fontId="0" fillId="0" borderId="12" xfId="0" applyFont="1" applyBorder="1" applyAlignment="1" applyProtection="1">
      <alignment vertical="center" wrapText="1"/>
      <protection hidden="1"/>
    </xf>
    <xf numFmtId="0" fontId="10" fillId="3" borderId="3" xfId="0" applyFont="1" applyFill="1" applyBorder="1" applyAlignment="1" applyProtection="1">
      <alignment horizontal="center" vertical="center" wrapText="1"/>
      <protection hidden="1"/>
    </xf>
    <xf numFmtId="0" fontId="0" fillId="6" borderId="1" xfId="0" applyFill="1" applyBorder="1" applyProtection="1">
      <protection hidden="1"/>
    </xf>
    <xf numFmtId="164" fontId="2" fillId="2" borderId="1" xfId="1" applyFont="1" applyFill="1" applyBorder="1" applyAlignment="1" applyProtection="1">
      <alignment vertical="center" wrapText="1"/>
      <protection hidden="1"/>
    </xf>
    <xf numFmtId="165" fontId="2" fillId="2" borderId="1" xfId="1" applyNumberFormat="1" applyFont="1" applyFill="1" applyBorder="1" applyAlignment="1" applyProtection="1">
      <alignment vertical="center" wrapText="1"/>
      <protection hidden="1"/>
    </xf>
    <xf numFmtId="0" fontId="8" fillId="0" borderId="0" xfId="0" applyFont="1" applyBorder="1" applyAlignment="1" applyProtection="1">
      <alignment vertical="top" wrapText="1"/>
      <protection hidden="1"/>
    </xf>
    <xf numFmtId="0" fontId="0" fillId="2" borderId="3" xfId="0" applyFont="1" applyFill="1" applyBorder="1" applyAlignment="1" applyProtection="1">
      <alignment horizontal="center" vertical="center" wrapText="1"/>
      <protection hidden="1"/>
    </xf>
    <xf numFmtId="0" fontId="0" fillId="0" borderId="5" xfId="0" applyFont="1" applyBorder="1" applyAlignment="1" applyProtection="1">
      <alignment horizontal="center" vertical="center" wrapText="1"/>
      <protection hidden="1"/>
    </xf>
    <xf numFmtId="0" fontId="10" fillId="3" borderId="1" xfId="0" applyFont="1" applyFill="1" applyBorder="1" applyAlignment="1" applyProtection="1">
      <alignment horizontal="center" vertical="center" wrapText="1"/>
      <protection hidden="1"/>
    </xf>
    <xf numFmtId="0" fontId="0" fillId="5" borderId="0" xfId="0" applyFill="1"/>
    <xf numFmtId="0" fontId="0" fillId="5" borderId="1" xfId="0" applyFill="1" applyBorder="1" applyProtection="1">
      <protection hidden="1"/>
    </xf>
    <xf numFmtId="0" fontId="0" fillId="0" borderId="1" xfId="0" applyFont="1" applyBorder="1" applyAlignment="1" applyProtection="1">
      <alignment vertical="center" wrapText="1"/>
      <protection hidden="1"/>
    </xf>
    <xf numFmtId="165" fontId="2" fillId="5" borderId="1" xfId="1" applyNumberFormat="1" applyFont="1" applyFill="1" applyBorder="1" applyAlignment="1" applyProtection="1">
      <alignment vertical="center" wrapText="1"/>
      <protection hidden="1"/>
    </xf>
    <xf numFmtId="0" fontId="0" fillId="2" borderId="1" xfId="0" applyFill="1" applyBorder="1" applyProtection="1">
      <protection hidden="1"/>
    </xf>
    <xf numFmtId="0" fontId="0" fillId="7" borderId="1" xfId="0" applyFill="1" applyBorder="1" applyProtection="1">
      <protection hidden="1"/>
    </xf>
    <xf numFmtId="0" fontId="0" fillId="0" borderId="0" xfId="0" applyFill="1" applyProtection="1">
      <protection hidden="1"/>
    </xf>
    <xf numFmtId="164" fontId="0" fillId="5" borderId="0" xfId="1" applyFont="1" applyFill="1"/>
    <xf numFmtId="164" fontId="0" fillId="2" borderId="1" xfId="1" applyFont="1" applyFill="1" applyBorder="1" applyProtection="1">
      <protection hidden="1"/>
    </xf>
    <xf numFmtId="0" fontId="0" fillId="5" borderId="0" xfId="0" applyFill="1" applyBorder="1" applyProtection="1">
      <protection hidden="1"/>
    </xf>
    <xf numFmtId="0" fontId="0" fillId="5" borderId="11" xfId="0" applyFill="1" applyBorder="1"/>
    <xf numFmtId="0" fontId="0" fillId="5" borderId="11" xfId="0" applyFill="1" applyBorder="1" applyProtection="1">
      <protection hidden="1"/>
    </xf>
    <xf numFmtId="0" fontId="0" fillId="5" borderId="10" xfId="0" applyFill="1" applyBorder="1"/>
    <xf numFmtId="0" fontId="0" fillId="5" borderId="9" xfId="0" applyFill="1" applyBorder="1"/>
    <xf numFmtId="0" fontId="0" fillId="5" borderId="15" xfId="0" applyFill="1" applyBorder="1"/>
    <xf numFmtId="164" fontId="0" fillId="5" borderId="0" xfId="1" applyFont="1" applyFill="1" applyBorder="1"/>
    <xf numFmtId="164" fontId="0" fillId="5" borderId="16" xfId="1" applyFont="1" applyFill="1" applyBorder="1"/>
    <xf numFmtId="0" fontId="0" fillId="5" borderId="16" xfId="0" applyFill="1" applyBorder="1" applyProtection="1">
      <protection hidden="1"/>
    </xf>
    <xf numFmtId="0" fontId="0" fillId="5" borderId="12" xfId="0" applyFill="1" applyBorder="1"/>
    <xf numFmtId="0" fontId="0" fillId="5" borderId="18" xfId="0" applyFill="1" applyBorder="1" applyProtection="1">
      <protection hidden="1"/>
    </xf>
    <xf numFmtId="0" fontId="0" fillId="5" borderId="17" xfId="0" applyFill="1" applyBorder="1" applyProtection="1">
      <protection hidden="1"/>
    </xf>
    <xf numFmtId="0" fontId="0" fillId="5" borderId="10" xfId="0" applyFill="1" applyBorder="1" applyAlignment="1">
      <alignment horizontal="left"/>
    </xf>
    <xf numFmtId="14" fontId="17" fillId="5" borderId="11" xfId="0" applyNumberFormat="1" applyFont="1" applyFill="1" applyBorder="1" applyAlignment="1">
      <alignment horizontal="left" vertical="center"/>
    </xf>
    <xf numFmtId="0" fontId="0" fillId="5" borderId="11" xfId="0" applyFill="1" applyBorder="1" applyAlignment="1">
      <alignment horizontal="left"/>
    </xf>
    <xf numFmtId="0" fontId="0" fillId="5" borderId="11" xfId="0" applyFill="1" applyBorder="1" applyAlignment="1" applyProtection="1">
      <alignment horizontal="left"/>
      <protection hidden="1"/>
    </xf>
    <xf numFmtId="0" fontId="17" fillId="5" borderId="11" xfId="0" applyFont="1" applyFill="1" applyBorder="1" applyAlignment="1">
      <alignment horizontal="left" vertical="center"/>
    </xf>
    <xf numFmtId="9" fontId="17" fillId="5" borderId="12" xfId="0" applyNumberFormat="1" applyFont="1" applyFill="1" applyBorder="1" applyAlignment="1">
      <alignment horizontal="left" vertical="center"/>
    </xf>
    <xf numFmtId="0" fontId="2" fillId="8" borderId="1" xfId="0" applyFont="1" applyFill="1" applyBorder="1" applyAlignment="1" applyProtection="1">
      <alignment vertical="center" wrapText="1"/>
      <protection hidden="1"/>
    </xf>
    <xf numFmtId="164" fontId="2" fillId="8" borderId="1" xfId="1" applyFont="1" applyFill="1" applyBorder="1" applyAlignment="1" applyProtection="1">
      <alignment vertical="center" wrapText="1"/>
      <protection hidden="1"/>
    </xf>
    <xf numFmtId="0" fontId="0" fillId="8" borderId="1" xfId="0" applyFont="1" applyFill="1" applyBorder="1" applyAlignment="1" applyProtection="1">
      <alignment vertical="center" wrapText="1"/>
      <protection hidden="1"/>
    </xf>
    <xf numFmtId="0" fontId="2" fillId="8" borderId="1" xfId="0" applyFont="1" applyFill="1" applyBorder="1" applyProtection="1">
      <protection hidden="1"/>
    </xf>
    <xf numFmtId="165" fontId="2" fillId="6" borderId="1" xfId="1" applyNumberFormat="1" applyFont="1" applyFill="1" applyBorder="1" applyAlignment="1" applyProtection="1">
      <alignment vertical="center" wrapText="1"/>
      <protection hidden="1"/>
    </xf>
    <xf numFmtId="0" fontId="10" fillId="5" borderId="0" xfId="0" applyFont="1" applyFill="1" applyProtection="1">
      <protection hidden="1"/>
    </xf>
    <xf numFmtId="165" fontId="4" fillId="0" borderId="0" xfId="1" applyNumberFormat="1" applyFont="1" applyAlignment="1" applyProtection="1">
      <alignment horizontal="right" vertical="center" wrapText="1"/>
      <protection hidden="1"/>
    </xf>
    <xf numFmtId="166" fontId="1" fillId="0" borderId="5" xfId="0" applyNumberFormat="1" applyFont="1" applyBorder="1" applyAlignment="1" applyProtection="1">
      <alignment vertical="center" wrapText="1"/>
      <protection hidden="1"/>
    </xf>
    <xf numFmtId="166" fontId="10" fillId="5" borderId="8" xfId="1" applyNumberFormat="1" applyFont="1" applyFill="1" applyBorder="1" applyAlignment="1" applyProtection="1">
      <alignment vertical="center" wrapText="1"/>
      <protection hidden="1"/>
    </xf>
    <xf numFmtId="166" fontId="1" fillId="0" borderId="9" xfId="1" applyNumberFormat="1" applyFont="1" applyBorder="1" applyAlignment="1" applyProtection="1">
      <alignment vertical="center" wrapText="1"/>
      <protection hidden="1"/>
    </xf>
    <xf numFmtId="166" fontId="1" fillId="5" borderId="5" xfId="1" applyNumberFormat="1" applyFont="1" applyFill="1" applyBorder="1" applyAlignment="1" applyProtection="1">
      <alignment vertical="center" wrapText="1"/>
      <protection hidden="1"/>
    </xf>
    <xf numFmtId="166" fontId="1" fillId="5" borderId="0" xfId="1" applyNumberFormat="1" applyFont="1" applyFill="1" applyAlignment="1" applyProtection="1">
      <alignment vertical="center" wrapText="1"/>
      <protection hidden="1"/>
    </xf>
    <xf numFmtId="166" fontId="10" fillId="5" borderId="5" xfId="1" applyNumberFormat="1" applyFont="1" applyFill="1" applyBorder="1" applyAlignment="1" applyProtection="1">
      <alignment vertical="center" wrapText="1"/>
      <protection hidden="1"/>
    </xf>
    <xf numFmtId="166" fontId="1" fillId="0" borderId="0" xfId="0" applyNumberFormat="1" applyFont="1" applyAlignment="1" applyProtection="1">
      <alignment vertical="center" wrapText="1"/>
      <protection hidden="1"/>
    </xf>
    <xf numFmtId="166" fontId="1" fillId="5" borderId="6" xfId="1" applyNumberFormat="1" applyFont="1" applyFill="1" applyBorder="1" applyAlignment="1" applyProtection="1">
      <alignment vertical="center" wrapText="1"/>
      <protection hidden="1"/>
    </xf>
    <xf numFmtId="166" fontId="1" fillId="0" borderId="0" xfId="1" applyNumberFormat="1" applyFont="1" applyAlignment="1" applyProtection="1">
      <alignment vertical="center" wrapText="1"/>
      <protection hidden="1"/>
    </xf>
    <xf numFmtId="166" fontId="1" fillId="0" borderId="5" xfId="1" applyNumberFormat="1" applyFont="1" applyBorder="1" applyAlignment="1" applyProtection="1">
      <alignment vertical="center" wrapText="1"/>
      <protection hidden="1"/>
    </xf>
    <xf numFmtId="166" fontId="1" fillId="5" borderId="14" xfId="1" applyNumberFormat="1" applyFont="1" applyFill="1" applyBorder="1" applyAlignment="1" applyProtection="1">
      <alignment vertical="center" wrapText="1"/>
      <protection hidden="1"/>
    </xf>
    <xf numFmtId="166" fontId="1" fillId="0" borderId="2" xfId="1" applyNumberFormat="1" applyFont="1" applyBorder="1" applyAlignment="1" applyProtection="1">
      <alignment vertical="center" wrapText="1"/>
      <protection hidden="1"/>
    </xf>
    <xf numFmtId="167" fontId="1" fillId="4" borderId="9" xfId="1" applyNumberFormat="1" applyFont="1" applyFill="1" applyBorder="1" applyAlignment="1" applyProtection="1">
      <alignment vertical="center" wrapText="1"/>
      <protection hidden="1"/>
    </xf>
    <xf numFmtId="167" fontId="1" fillId="4" borderId="0" xfId="1" applyNumberFormat="1" applyFont="1" applyFill="1" applyAlignment="1" applyProtection="1">
      <alignment vertical="center" wrapText="1"/>
      <protection hidden="1"/>
    </xf>
    <xf numFmtId="167" fontId="1" fillId="4" borderId="6" xfId="1" applyNumberFormat="1" applyFont="1" applyFill="1" applyBorder="1" applyAlignment="1" applyProtection="1">
      <alignment vertical="center" wrapText="1"/>
      <protection hidden="1"/>
    </xf>
    <xf numFmtId="167" fontId="1" fillId="4" borderId="2" xfId="1" applyNumberFormat="1" applyFont="1" applyFill="1" applyBorder="1" applyAlignment="1" applyProtection="1">
      <alignment vertical="center" wrapText="1"/>
      <protection hidden="1"/>
    </xf>
    <xf numFmtId="167" fontId="10" fillId="4" borderId="2" xfId="1" applyNumberFormat="1" applyFont="1" applyFill="1" applyBorder="1" applyAlignment="1" applyProtection="1">
      <alignment vertical="center" wrapText="1"/>
      <protection hidden="1"/>
    </xf>
    <xf numFmtId="167" fontId="1" fillId="4" borderId="7" xfId="1" applyNumberFormat="1" applyFont="1" applyFill="1" applyBorder="1" applyAlignment="1" applyProtection="1">
      <alignment vertical="center" wrapText="1"/>
      <protection hidden="1"/>
    </xf>
    <xf numFmtId="0" fontId="18" fillId="0" borderId="0" xfId="0" applyFont="1" applyBorder="1" applyAlignment="1" applyProtection="1">
      <alignment vertical="top" wrapText="1"/>
      <protection hidden="1"/>
    </xf>
    <xf numFmtId="0" fontId="11" fillId="0" borderId="10" xfId="0" applyFont="1" applyBorder="1" applyAlignment="1" applyProtection="1">
      <alignment vertical="center" wrapText="1"/>
      <protection hidden="1"/>
    </xf>
    <xf numFmtId="164" fontId="0" fillId="5" borderId="0" xfId="0" applyNumberFormat="1" applyFill="1" applyProtection="1">
      <protection hidden="1"/>
    </xf>
    <xf numFmtId="167" fontId="1" fillId="9" borderId="0" xfId="1" applyNumberFormat="1" applyFont="1" applyFill="1" applyAlignment="1" applyProtection="1">
      <alignment vertical="center" wrapText="1"/>
      <protection hidden="1"/>
    </xf>
    <xf numFmtId="164" fontId="2" fillId="10" borderId="1" xfId="1" applyFont="1" applyFill="1" applyBorder="1" applyAlignment="1" applyProtection="1">
      <alignment vertical="center" wrapText="1"/>
      <protection hidden="1"/>
    </xf>
    <xf numFmtId="165" fontId="2" fillId="11" borderId="1" xfId="1" applyNumberFormat="1" applyFont="1" applyFill="1" applyBorder="1" applyAlignment="1" applyProtection="1">
      <alignment vertical="center" wrapText="1"/>
      <protection hidden="1"/>
    </xf>
    <xf numFmtId="0" fontId="19" fillId="11" borderId="5" xfId="0" applyFont="1" applyFill="1" applyBorder="1"/>
    <xf numFmtId="0" fontId="3" fillId="12" borderId="1" xfId="0" applyFont="1" applyFill="1" applyBorder="1" applyAlignment="1" applyProtection="1">
      <alignment vertical="center" wrapText="1"/>
      <protection hidden="1"/>
    </xf>
    <xf numFmtId="164" fontId="2" fillId="11" borderId="1" xfId="1" applyFont="1" applyFill="1" applyBorder="1" applyAlignment="1" applyProtection="1">
      <alignment vertical="center" wrapText="1"/>
      <protection hidden="1"/>
    </xf>
    <xf numFmtId="165" fontId="2" fillId="10" borderId="1" xfId="1" applyNumberFormat="1" applyFont="1" applyFill="1" applyBorder="1" applyProtection="1">
      <protection hidden="1"/>
    </xf>
    <xf numFmtId="165" fontId="2" fillId="10" borderId="1" xfId="1" applyNumberFormat="1" applyFont="1" applyFill="1" applyBorder="1" applyAlignment="1" applyProtection="1">
      <alignment vertical="center" wrapText="1"/>
      <protection hidden="1"/>
    </xf>
    <xf numFmtId="9" fontId="2" fillId="10" borderId="1" xfId="0" applyNumberFormat="1" applyFont="1" applyFill="1" applyBorder="1" applyProtection="1">
      <protection hidden="1"/>
    </xf>
    <xf numFmtId="164" fontId="2" fillId="13" borderId="1" xfId="1" applyFont="1" applyFill="1" applyBorder="1" applyAlignment="1" applyProtection="1">
      <alignment vertical="center" wrapText="1"/>
      <protection hidden="1"/>
    </xf>
    <xf numFmtId="0" fontId="0" fillId="0" borderId="11" xfId="0" applyFont="1" applyFill="1" applyBorder="1" applyAlignment="1" applyProtection="1">
      <alignment vertical="center" wrapText="1"/>
      <protection hidden="1"/>
    </xf>
    <xf numFmtId="0" fontId="0" fillId="0" borderId="0" xfId="0" applyFont="1" applyAlignment="1" applyProtection="1">
      <alignment horizontal="left" vertical="center" wrapText="1" indent="1"/>
      <protection hidden="1"/>
    </xf>
    <xf numFmtId="0" fontId="0" fillId="0" borderId="9" xfId="0" applyFont="1" applyBorder="1" applyAlignment="1" applyProtection="1">
      <alignment horizontal="left" vertical="center" wrapText="1" indent="1"/>
      <protection hidden="1"/>
    </xf>
    <xf numFmtId="0" fontId="3" fillId="0" borderId="0" xfId="0" applyFont="1" applyFill="1" applyAlignment="1" applyProtection="1">
      <alignment vertical="top" wrapText="1"/>
      <protection hidden="1"/>
    </xf>
    <xf numFmtId="164" fontId="4" fillId="0" borderId="0" xfId="1" applyFont="1" applyFill="1" applyAlignment="1" applyProtection="1">
      <alignment horizontal="right" vertical="center" wrapText="1"/>
      <protection hidden="1"/>
    </xf>
    <xf numFmtId="0" fontId="2" fillId="0" borderId="0" xfId="0" applyFont="1" applyFill="1" applyAlignment="1" applyProtection="1">
      <alignment horizontal="right" vertical="center" wrapText="1"/>
      <protection hidden="1"/>
    </xf>
    <xf numFmtId="165" fontId="4" fillId="0" borderId="0" xfId="1" applyNumberFormat="1" applyFont="1" applyFill="1" applyAlignment="1" applyProtection="1">
      <alignment horizontal="right" vertical="center" wrapText="1"/>
      <protection hidden="1"/>
    </xf>
    <xf numFmtId="0" fontId="10" fillId="0" borderId="0" xfId="0" applyFont="1" applyFill="1" applyAlignment="1" applyProtection="1">
      <alignment horizontal="left" vertical="center" wrapText="1"/>
      <protection hidden="1"/>
    </xf>
    <xf numFmtId="0" fontId="2" fillId="0" borderId="0" xfId="0" applyFont="1" applyFill="1" applyAlignment="1" applyProtection="1">
      <alignment vertical="center" wrapText="1"/>
      <protection hidden="1"/>
    </xf>
    <xf numFmtId="0" fontId="15" fillId="0" borderId="0" xfId="0" applyFont="1" applyFill="1" applyAlignment="1" applyProtection="1">
      <alignment horizontal="left" vertical="center" wrapText="1" indent="1"/>
      <protection hidden="1"/>
    </xf>
    <xf numFmtId="166" fontId="1" fillId="0" borderId="0" xfId="1" applyNumberFormat="1" applyFont="1" applyFill="1" applyAlignment="1" applyProtection="1">
      <alignment vertical="center" wrapText="1"/>
      <protection hidden="1"/>
    </xf>
    <xf numFmtId="166" fontId="1" fillId="0" borderId="0" xfId="1" applyNumberFormat="1" applyFont="1" applyFill="1" applyBorder="1" applyAlignment="1" applyProtection="1">
      <alignment vertical="center" wrapText="1"/>
      <protection hidden="1"/>
    </xf>
    <xf numFmtId="167" fontId="1" fillId="0" borderId="0" xfId="1" applyNumberFormat="1" applyFont="1" applyFill="1" applyAlignment="1" applyProtection="1">
      <alignment vertical="center" wrapText="1"/>
      <protection hidden="1"/>
    </xf>
    <xf numFmtId="166" fontId="10" fillId="0" borderId="0" xfId="1" applyNumberFormat="1" applyFont="1" applyFill="1" applyAlignment="1" applyProtection="1">
      <alignment vertical="center" wrapText="1"/>
      <protection hidden="1"/>
    </xf>
    <xf numFmtId="167" fontId="1" fillId="0" borderId="9" xfId="1" applyNumberFormat="1" applyFont="1" applyFill="1" applyBorder="1" applyAlignment="1" applyProtection="1">
      <alignment vertical="center" wrapText="1"/>
      <protection hidden="1"/>
    </xf>
    <xf numFmtId="167" fontId="1" fillId="0" borderId="0" xfId="0" applyNumberFormat="1" applyFont="1" applyFill="1" applyAlignment="1" applyProtection="1">
      <alignment vertical="center" wrapText="1"/>
      <protection hidden="1"/>
    </xf>
    <xf numFmtId="0" fontId="0" fillId="7" borderId="1" xfId="0" applyFill="1" applyBorder="1" applyAlignment="1" applyProtection="1">
      <alignment horizontal="right"/>
      <protection hidden="1"/>
    </xf>
    <xf numFmtId="0" fontId="0" fillId="12" borderId="1" xfId="0" applyFill="1" applyBorder="1" applyAlignment="1" applyProtection="1">
      <alignment horizontal="right"/>
      <protection hidden="1"/>
    </xf>
    <xf numFmtId="0" fontId="13" fillId="14" borderId="1" xfId="0" applyFont="1" applyFill="1" applyBorder="1" applyAlignment="1" applyProtection="1">
      <alignment vertical="center" wrapText="1"/>
      <protection hidden="1"/>
    </xf>
    <xf numFmtId="0" fontId="10" fillId="14" borderId="1" xfId="0" applyFont="1" applyFill="1" applyBorder="1" applyAlignment="1" applyProtection="1">
      <alignment vertical="center" wrapText="1"/>
      <protection hidden="1"/>
    </xf>
    <xf numFmtId="165" fontId="5" fillId="0" borderId="0" xfId="1" applyNumberFormat="1" applyFont="1" applyAlignment="1" applyProtection="1">
      <alignment horizontal="right" wrapText="1"/>
      <protection hidden="1"/>
    </xf>
    <xf numFmtId="164" fontId="5" fillId="0" borderId="0" xfId="1" applyFont="1" applyFill="1" applyAlignment="1" applyProtection="1">
      <alignment horizontal="right" wrapText="1"/>
      <protection hidden="1"/>
    </xf>
    <xf numFmtId="165" fontId="5" fillId="0" borderId="0" xfId="1" applyNumberFormat="1" applyFont="1" applyFill="1" applyAlignment="1" applyProtection="1">
      <alignment horizontal="right" wrapText="1"/>
      <protection hidden="1"/>
    </xf>
    <xf numFmtId="166" fontId="1" fillId="2" borderId="1" xfId="1" applyNumberFormat="1" applyFont="1" applyFill="1" applyBorder="1" applyAlignment="1" applyProtection="1">
      <alignment vertical="center" wrapText="1"/>
      <protection locked="0" hidden="1"/>
    </xf>
    <xf numFmtId="0" fontId="2" fillId="2" borderId="1" xfId="0" applyFont="1" applyFill="1" applyBorder="1" applyAlignment="1" applyProtection="1">
      <alignment horizontal="right" vertical="center" wrapText="1"/>
      <protection locked="0" hidden="1"/>
    </xf>
    <xf numFmtId="166" fontId="1" fillId="2" borderId="3" xfId="1" applyNumberFormat="1" applyFont="1" applyFill="1" applyBorder="1" applyAlignment="1" applyProtection="1">
      <alignment vertical="center" wrapText="1"/>
      <protection locked="0" hidden="1"/>
    </xf>
    <xf numFmtId="165" fontId="2" fillId="10" borderId="1" xfId="1" applyNumberFormat="1" applyFont="1" applyFill="1" applyBorder="1" applyAlignment="1" applyProtection="1">
      <alignment horizontal="right" vertical="center" wrapText="1"/>
      <protection locked="0" hidden="1"/>
    </xf>
    <xf numFmtId="9" fontId="2" fillId="2" borderId="1" xfId="0" applyNumberFormat="1" applyFont="1" applyFill="1" applyBorder="1" applyAlignment="1" applyProtection="1">
      <alignment horizontal="right" vertical="center" wrapText="1"/>
      <protection locked="0" hidden="1"/>
    </xf>
    <xf numFmtId="9" fontId="2" fillId="10" borderId="1" xfId="0" applyNumberFormat="1" applyFont="1" applyFill="1" applyBorder="1" applyAlignment="1" applyProtection="1">
      <alignment horizontal="right" vertical="center" wrapText="1"/>
      <protection locked="0" hidden="1"/>
    </xf>
    <xf numFmtId="166" fontId="1" fillId="2" borderId="4" xfId="1" applyNumberFormat="1" applyFont="1" applyFill="1" applyBorder="1" applyAlignment="1" applyProtection="1">
      <alignment vertical="center" wrapText="1"/>
      <protection locked="0" hidden="1"/>
    </xf>
    <xf numFmtId="165" fontId="2" fillId="2" borderId="1" xfId="1" applyNumberFormat="1" applyFont="1" applyFill="1" applyBorder="1" applyAlignment="1" applyProtection="1">
      <alignment horizontal="right" vertical="center" wrapText="1"/>
      <protection locked="0" hidden="1"/>
    </xf>
    <xf numFmtId="166" fontId="1" fillId="10" borderId="1" xfId="1" applyNumberFormat="1" applyFont="1" applyFill="1" applyBorder="1" applyAlignment="1" applyProtection="1">
      <alignment vertical="center" wrapText="1"/>
      <protection locked="0" hidden="1"/>
    </xf>
    <xf numFmtId="166" fontId="1" fillId="2" borderId="13" xfId="1" applyNumberFormat="1" applyFont="1" applyFill="1" applyBorder="1" applyAlignment="1" applyProtection="1">
      <alignment vertical="center" wrapText="1"/>
      <protection locked="0" hidden="1"/>
    </xf>
    <xf numFmtId="0" fontId="13" fillId="14" borderId="19" xfId="2" applyFont="1" applyFill="1" applyBorder="1" applyAlignment="1" applyProtection="1">
      <alignment horizontal="center" vertical="center" wrapText="1"/>
      <protection locked="0" hidden="1"/>
    </xf>
    <xf numFmtId="0" fontId="2" fillId="0" borderId="18" xfId="0" applyFont="1" applyBorder="1" applyAlignment="1" applyProtection="1">
      <alignment vertical="center" wrapText="1"/>
      <protection hidden="1"/>
    </xf>
    <xf numFmtId="165" fontId="4" fillId="0" borderId="18" xfId="1" applyNumberFormat="1" applyFont="1" applyBorder="1" applyAlignment="1" applyProtection="1">
      <alignment horizontal="right" vertical="center" wrapText="1"/>
      <protection hidden="1"/>
    </xf>
    <xf numFmtId="165" fontId="4" fillId="0" borderId="18" xfId="1" applyNumberFormat="1" applyFont="1" applyFill="1" applyBorder="1" applyAlignment="1" applyProtection="1">
      <alignment horizontal="right" vertical="center" wrapText="1"/>
      <protection hidden="1"/>
    </xf>
    <xf numFmtId="0" fontId="10" fillId="0" borderId="0" xfId="0" applyFont="1" applyBorder="1" applyAlignment="1" applyProtection="1">
      <alignment vertical="center" wrapText="1"/>
      <protection hidden="1"/>
    </xf>
    <xf numFmtId="167" fontId="10" fillId="4" borderId="0" xfId="1" applyNumberFormat="1" applyFont="1" applyFill="1" applyBorder="1" applyAlignment="1" applyProtection="1">
      <alignment vertical="center" wrapText="1"/>
      <protection hidden="1"/>
    </xf>
    <xf numFmtId="167" fontId="1" fillId="4" borderId="0" xfId="1" applyNumberFormat="1" applyFont="1" applyFill="1" applyBorder="1" applyAlignment="1" applyProtection="1">
      <alignment vertical="center" wrapText="1"/>
      <protection hidden="1"/>
    </xf>
    <xf numFmtId="165" fontId="4" fillId="0" borderId="0" xfId="1" applyNumberFormat="1" applyFont="1" applyBorder="1" applyAlignment="1" applyProtection="1">
      <alignment horizontal="right" vertical="center" wrapText="1"/>
      <protection hidden="1"/>
    </xf>
    <xf numFmtId="0" fontId="16" fillId="0" borderId="0" xfId="0" applyFont="1" applyFill="1" applyAlignment="1" applyProtection="1">
      <alignment horizontal="left" vertical="center" wrapText="1" indent="1"/>
      <protection hidden="1"/>
    </xf>
    <xf numFmtId="0" fontId="15" fillId="0" borderId="0" xfId="0" applyFont="1" applyFill="1" applyAlignment="1" applyProtection="1">
      <alignment horizontal="left" vertical="center" wrapText="1" indent="2"/>
      <protection hidden="1"/>
    </xf>
    <xf numFmtId="166" fontId="0" fillId="2" borderId="1" xfId="1" applyNumberFormat="1" applyFont="1" applyFill="1" applyBorder="1" applyAlignment="1" applyProtection="1">
      <alignment vertical="center" wrapText="1"/>
      <protection locked="0" hidden="1"/>
    </xf>
    <xf numFmtId="0" fontId="21" fillId="16" borderId="0" xfId="0" applyFont="1" applyFill="1" applyAlignment="1" applyProtection="1">
      <alignment vertical="top"/>
    </xf>
    <xf numFmtId="0" fontId="25" fillId="16" borderId="0" xfId="0" applyFont="1" applyFill="1" applyAlignment="1" applyProtection="1">
      <alignment vertical="top"/>
    </xf>
    <xf numFmtId="0" fontId="23" fillId="16" borderId="0" xfId="0" applyFont="1" applyFill="1" applyAlignment="1" applyProtection="1">
      <alignment vertical="top"/>
    </xf>
    <xf numFmtId="0" fontId="24" fillId="16" borderId="0" xfId="0" applyFont="1" applyFill="1" applyAlignment="1" applyProtection="1">
      <alignment vertical="top"/>
    </xf>
    <xf numFmtId="0" fontId="22" fillId="16" borderId="0" xfId="0" applyFont="1" applyFill="1" applyAlignment="1" applyProtection="1">
      <alignment vertical="top"/>
    </xf>
    <xf numFmtId="0" fontId="27" fillId="16" borderId="0" xfId="0" applyFont="1" applyFill="1" applyAlignment="1" applyProtection="1">
      <alignment vertical="top"/>
    </xf>
    <xf numFmtId="0" fontId="21" fillId="16" borderId="0" xfId="0" applyFont="1" applyFill="1" applyAlignment="1" applyProtection="1">
      <alignment vertical="top" wrapText="1"/>
    </xf>
    <xf numFmtId="0" fontId="21" fillId="16" borderId="0" xfId="0" applyFont="1" applyFill="1" applyAlignment="1" applyProtection="1">
      <alignment vertical="top"/>
      <protection locked="0"/>
    </xf>
    <xf numFmtId="168" fontId="2" fillId="10" borderId="1" xfId="0" applyNumberFormat="1" applyFont="1" applyFill="1" applyBorder="1" applyAlignment="1" applyProtection="1">
      <alignment horizontal="right" vertical="center" wrapText="1"/>
      <protection locked="0" hidden="1"/>
    </xf>
    <xf numFmtId="0" fontId="28" fillId="15" borderId="23" xfId="2" applyFont="1" applyFill="1" applyBorder="1" applyAlignment="1" applyProtection="1">
      <alignment horizontal="center" vertical="center" wrapText="1"/>
      <protection locked="0" hidden="1"/>
    </xf>
    <xf numFmtId="0" fontId="28" fillId="15" borderId="24" xfId="2" applyFont="1" applyFill="1" applyBorder="1" applyAlignment="1" applyProtection="1">
      <alignment horizontal="center" vertical="center" wrapText="1"/>
      <protection locked="0" hidden="1"/>
    </xf>
    <xf numFmtId="0" fontId="28" fillId="15" borderId="25" xfId="2" applyFont="1" applyFill="1" applyBorder="1" applyAlignment="1" applyProtection="1">
      <alignment horizontal="center" vertical="center" wrapText="1"/>
      <protection locked="0" hidden="1"/>
    </xf>
    <xf numFmtId="0" fontId="28" fillId="15" borderId="26" xfId="2" applyFont="1" applyFill="1" applyBorder="1" applyAlignment="1" applyProtection="1">
      <alignment horizontal="center" vertical="center" wrapText="1"/>
      <protection locked="0" hidden="1"/>
    </xf>
    <xf numFmtId="0" fontId="28" fillId="15" borderId="0" xfId="2" applyFont="1" applyFill="1" applyBorder="1" applyAlignment="1" applyProtection="1">
      <alignment horizontal="center" vertical="center" wrapText="1"/>
      <protection locked="0" hidden="1"/>
    </xf>
    <xf numFmtId="0" fontId="28" fillId="15" borderId="20" xfId="2" applyFont="1" applyFill="1" applyBorder="1" applyAlignment="1" applyProtection="1">
      <alignment horizontal="center" vertical="center" wrapText="1"/>
      <protection locked="0" hidden="1"/>
    </xf>
    <xf numFmtId="0" fontId="28" fillId="15" borderId="27" xfId="2" applyFont="1" applyFill="1" applyBorder="1" applyAlignment="1" applyProtection="1">
      <alignment horizontal="center" vertical="center" wrapText="1"/>
      <protection locked="0" hidden="1"/>
    </xf>
    <xf numFmtId="0" fontId="28" fillId="15" borderId="21" xfId="2" applyFont="1" applyFill="1" applyBorder="1" applyAlignment="1" applyProtection="1">
      <alignment horizontal="center" vertical="center" wrapText="1"/>
      <protection locked="0" hidden="1"/>
    </xf>
    <xf numFmtId="0" fontId="28" fillId="15" borderId="22" xfId="2" applyFont="1" applyFill="1" applyBorder="1" applyAlignment="1" applyProtection="1">
      <alignment horizontal="center" vertical="center" wrapText="1"/>
      <protection locked="0" hidden="1"/>
    </xf>
    <xf numFmtId="0" fontId="8" fillId="0" borderId="11" xfId="0" applyFont="1" applyBorder="1" applyAlignment="1" applyProtection="1">
      <alignment horizontal="left" vertical="top" wrapText="1"/>
      <protection hidden="1"/>
    </xf>
    <xf numFmtId="0" fontId="8" fillId="0" borderId="0" xfId="0" applyFont="1" applyBorder="1" applyAlignment="1" applyProtection="1">
      <alignment horizontal="left" vertical="top" wrapText="1"/>
      <protection hidden="1"/>
    </xf>
    <xf numFmtId="0" fontId="8" fillId="0" borderId="16" xfId="0" applyFont="1" applyBorder="1" applyAlignment="1" applyProtection="1">
      <alignment horizontal="left" vertical="top" wrapText="1"/>
      <protection hidden="1"/>
    </xf>
    <xf numFmtId="0" fontId="8" fillId="0" borderId="12" xfId="0" applyFont="1" applyBorder="1" applyAlignment="1" applyProtection="1">
      <alignment horizontal="left" vertical="top" wrapText="1"/>
      <protection hidden="1"/>
    </xf>
    <xf numFmtId="0" fontId="8" fillId="0" borderId="18" xfId="0" applyFont="1" applyBorder="1" applyAlignment="1" applyProtection="1">
      <alignment horizontal="left" vertical="top" wrapText="1"/>
      <protection hidden="1"/>
    </xf>
    <xf numFmtId="0" fontId="8" fillId="0" borderId="17" xfId="0" applyFont="1" applyBorder="1" applyAlignment="1" applyProtection="1">
      <alignment horizontal="left" vertical="top" wrapText="1"/>
      <protection hidden="1"/>
    </xf>
    <xf numFmtId="0" fontId="3" fillId="0" borderId="0" xfId="0" applyFont="1" applyFill="1" applyAlignment="1" applyProtection="1">
      <alignment horizontal="left" vertical="top" wrapText="1"/>
      <protection hidden="1"/>
    </xf>
    <xf numFmtId="0" fontId="8" fillId="0" borderId="9" xfId="0" applyFont="1" applyBorder="1" applyAlignment="1" applyProtection="1">
      <alignment horizontal="right" vertical="center"/>
      <protection hidden="1"/>
    </xf>
    <xf numFmtId="0" fontId="8" fillId="0" borderId="15" xfId="0" applyFont="1" applyBorder="1" applyAlignment="1" applyProtection="1">
      <alignment horizontal="right" vertical="center"/>
      <protection hidden="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E376B"/>
      <color rgb="FF1B1A5B"/>
      <color rgb="FFD6D5F3"/>
      <color rgb="FF0B0A24"/>
      <color rgb="FF5CC9BE"/>
      <color rgb="FFFF71F5"/>
      <color rgb="FFFF57F3"/>
      <color rgb="FFA400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78441</xdr:colOff>
      <xdr:row>1</xdr:row>
      <xdr:rowOff>11204</xdr:rowOff>
    </xdr:from>
    <xdr:to>
      <xdr:col>11</xdr:col>
      <xdr:colOff>582706</xdr:colOff>
      <xdr:row>2</xdr:row>
      <xdr:rowOff>390740</xdr:rowOff>
    </xdr:to>
    <xdr:pic>
      <xdr:nvPicPr>
        <xdr:cNvPr id="2" name="Picture 1" descr="RÃ©sultat de recherche d'images pour &quot;logo pwc&quot;">
          <a:extLst>
            <a:ext uri="{FF2B5EF4-FFF2-40B4-BE49-F238E27FC236}">
              <a16:creationId xmlns:a16="http://schemas.microsoft.com/office/drawing/2014/main" id="{7EA12243-08EC-4A9B-A864-E83CA757D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1265" y="201704"/>
          <a:ext cx="1109382" cy="861389"/>
        </a:xfrm>
        <a:prstGeom prst="rect">
          <a:avLst/>
        </a:prstGeom>
        <a:noFill/>
        <a:ln>
          <a:noFill/>
        </a:ln>
      </xdr:spPr>
    </xdr:pic>
    <xdr:clientData/>
  </xdr:twoCellAnchor>
  <xdr:twoCellAnchor editAs="oneCell">
    <xdr:from>
      <xdr:col>13</xdr:col>
      <xdr:colOff>193030</xdr:colOff>
      <xdr:row>1</xdr:row>
      <xdr:rowOff>168086</xdr:rowOff>
    </xdr:from>
    <xdr:to>
      <xdr:col>15</xdr:col>
      <xdr:colOff>918882</xdr:colOff>
      <xdr:row>2</xdr:row>
      <xdr:rowOff>312632</xdr:rowOff>
    </xdr:to>
    <xdr:pic>
      <xdr:nvPicPr>
        <xdr:cNvPr id="3" name="Picture 2" descr="Image result for wbcsd logo">
          <a:extLst>
            <a:ext uri="{FF2B5EF4-FFF2-40B4-BE49-F238E27FC236}">
              <a16:creationId xmlns:a16="http://schemas.microsoft.com/office/drawing/2014/main" id="{A415CE8A-7B32-4D76-B934-6C91D80291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31206" y="358586"/>
          <a:ext cx="1936088" cy="626399"/>
        </a:xfrm>
        <a:prstGeom prst="rect">
          <a:avLst/>
        </a:prstGeom>
        <a:noFill/>
        <a:extLst/>
      </xdr:spPr>
    </xdr:pic>
    <xdr:clientData/>
  </xdr:twoCellAnchor>
  <xdr:twoCellAnchor editAs="absolute">
    <xdr:from>
      <xdr:col>2</xdr:col>
      <xdr:colOff>56029</xdr:colOff>
      <xdr:row>5</xdr:row>
      <xdr:rowOff>22413</xdr:rowOff>
    </xdr:from>
    <xdr:to>
      <xdr:col>5</xdr:col>
      <xdr:colOff>2723030</xdr:colOff>
      <xdr:row>31</xdr:row>
      <xdr:rowOff>134471</xdr:rowOff>
    </xdr:to>
    <xdr:sp macro="" textlink="">
      <xdr:nvSpPr>
        <xdr:cNvPr id="4" name="TextBox 3"/>
        <xdr:cNvSpPr txBox="1"/>
      </xdr:nvSpPr>
      <xdr:spPr>
        <a:xfrm>
          <a:off x="392205" y="1669678"/>
          <a:ext cx="10107707" cy="5065058"/>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70" b="1">
              <a:solidFill>
                <a:schemeClr val="dk1"/>
              </a:solidFill>
              <a:effectLst/>
              <a:latin typeface="+mn-lt"/>
              <a:ea typeface="+mn-ea"/>
              <a:cs typeface="+mn-cs"/>
            </a:rPr>
            <a:t>What is this file?</a:t>
          </a:r>
          <a:endParaRPr lang="en-US" sz="1570">
            <a:solidFill>
              <a:schemeClr val="dk1"/>
            </a:solidFill>
            <a:effectLst/>
            <a:latin typeface="+mn-lt"/>
            <a:ea typeface="+mn-ea"/>
            <a:cs typeface="+mn-cs"/>
          </a:endParaRPr>
        </a:p>
        <a:p>
          <a:r>
            <a:rPr lang="en-US" sz="1570">
              <a:solidFill>
                <a:schemeClr val="dk1"/>
              </a:solidFill>
              <a:effectLst/>
              <a:latin typeface="+mn-lt"/>
              <a:ea typeface="+mn-ea"/>
              <a:cs typeface="+mn-cs"/>
            </a:rPr>
            <a:t>This file contains a simple tool to quickly produce a set of illustrativefinancial statements </a:t>
          </a:r>
          <a:r>
            <a:rPr lang="en-US" sz="1570" i="1">
              <a:solidFill>
                <a:schemeClr val="dk1"/>
              </a:solidFill>
              <a:effectLst/>
              <a:latin typeface="+mn-lt"/>
              <a:ea typeface="+mn-ea"/>
              <a:cs typeface="+mn-cs"/>
            </a:rPr>
            <a:t>with a twist</a:t>
          </a:r>
          <a:r>
            <a:rPr lang="en-US" sz="1570">
              <a:solidFill>
                <a:schemeClr val="dk1"/>
              </a:solidFill>
              <a:effectLst/>
              <a:latin typeface="+mn-lt"/>
              <a:ea typeface="+mn-ea"/>
              <a:cs typeface="+mn-cs"/>
            </a:rPr>
            <a:t>. The twist is that the tool also generates some illustrative societal values alongside the usual financial figures.</a:t>
          </a:r>
        </a:p>
        <a:p>
          <a:endParaRPr lang="en-US" sz="500" b="1">
            <a:solidFill>
              <a:schemeClr val="dk1"/>
            </a:solidFill>
            <a:effectLst/>
            <a:latin typeface="+mn-lt"/>
            <a:ea typeface="+mn-ea"/>
            <a:cs typeface="+mn-cs"/>
          </a:endParaRPr>
        </a:p>
        <a:p>
          <a:r>
            <a:rPr lang="en-US" sz="1570" b="1">
              <a:solidFill>
                <a:schemeClr val="dk1"/>
              </a:solidFill>
              <a:effectLst/>
              <a:latin typeface="+mn-lt"/>
              <a:ea typeface="+mn-ea"/>
              <a:cs typeface="+mn-cs"/>
            </a:rPr>
            <a:t>What should it be used for?</a:t>
          </a:r>
          <a:endParaRPr lang="en-US" sz="1570">
            <a:solidFill>
              <a:schemeClr val="dk1"/>
            </a:solidFill>
            <a:effectLst/>
            <a:latin typeface="+mn-lt"/>
            <a:ea typeface="+mn-ea"/>
            <a:cs typeface="+mn-cs"/>
          </a:endParaRPr>
        </a:p>
        <a:p>
          <a:r>
            <a:rPr lang="en-US" sz="1570">
              <a:solidFill>
                <a:schemeClr val="dk1"/>
              </a:solidFill>
              <a:effectLst/>
              <a:latin typeface="+mn-lt"/>
              <a:ea typeface="+mn-ea"/>
              <a:cs typeface="+mn-cs"/>
            </a:rPr>
            <a:t>This file is designed for use as part of an</a:t>
          </a:r>
          <a:r>
            <a:rPr lang="en-US" sz="1570" baseline="0">
              <a:solidFill>
                <a:schemeClr val="dk1"/>
              </a:solidFill>
              <a:effectLst/>
              <a:latin typeface="+mn-lt"/>
              <a:ea typeface="+mn-ea"/>
              <a:cs typeface="+mn-cs"/>
            </a:rPr>
            <a:t> interactive </a:t>
          </a:r>
          <a:r>
            <a:rPr lang="en-US" sz="1570">
              <a:solidFill>
                <a:schemeClr val="dk1"/>
              </a:solidFill>
              <a:effectLst/>
              <a:latin typeface="+mn-lt"/>
              <a:ea typeface="+mn-ea"/>
              <a:cs typeface="+mn-cs"/>
            </a:rPr>
            <a:t>workshop</a:t>
          </a:r>
          <a:r>
            <a:rPr lang="en-US" sz="1570" baseline="0">
              <a:solidFill>
                <a:schemeClr val="dk1"/>
              </a:solidFill>
              <a:effectLst/>
              <a:latin typeface="+mn-lt"/>
              <a:ea typeface="+mn-ea"/>
              <a:cs typeface="+mn-cs"/>
            </a:rPr>
            <a:t> on 'the future of reporting' and is </a:t>
          </a:r>
          <a:r>
            <a:rPr lang="en-US" sz="1570">
              <a:solidFill>
                <a:schemeClr val="dk1"/>
              </a:solidFill>
              <a:effectLst/>
              <a:latin typeface="+mn-lt"/>
              <a:ea typeface="+mn-ea"/>
              <a:cs typeface="+mn-cs"/>
            </a:rPr>
            <a:t>solely intended as a prompt for discussion.</a:t>
          </a:r>
          <a:r>
            <a:rPr lang="en-US" sz="1570" baseline="0">
              <a:solidFill>
                <a:schemeClr val="dk1"/>
              </a:solidFill>
              <a:effectLst/>
              <a:latin typeface="+mn-lt"/>
              <a:ea typeface="+mn-ea"/>
              <a:cs typeface="+mn-cs"/>
            </a:rPr>
            <a:t> Any values generated using the tool are entirely illustrative and shouldn't be relied upon in any way.</a:t>
          </a:r>
          <a:endParaRPr lang="en-US" sz="1570" b="1">
            <a:solidFill>
              <a:schemeClr val="dk1"/>
            </a:solidFill>
            <a:effectLst/>
            <a:latin typeface="+mn-lt"/>
            <a:ea typeface="+mn-ea"/>
            <a:cs typeface="+mn-cs"/>
          </a:endParaRPr>
        </a:p>
        <a:p>
          <a:endParaRPr lang="en-US" sz="500" b="1">
            <a:solidFill>
              <a:schemeClr val="dk1"/>
            </a:solidFill>
            <a:effectLst/>
            <a:latin typeface="+mn-lt"/>
            <a:ea typeface="+mn-ea"/>
            <a:cs typeface="+mn-cs"/>
          </a:endParaRPr>
        </a:p>
        <a:p>
          <a:r>
            <a:rPr lang="en-US" sz="1570" b="1">
              <a:solidFill>
                <a:schemeClr val="dk1"/>
              </a:solidFill>
              <a:effectLst/>
              <a:latin typeface="+mn-lt"/>
              <a:ea typeface="+mn-ea"/>
              <a:cs typeface="+mn-cs"/>
            </a:rPr>
            <a:t>Why was it created?</a:t>
          </a:r>
          <a:endParaRPr lang="en-US" sz="1570">
            <a:solidFill>
              <a:schemeClr val="dk1"/>
            </a:solidFill>
            <a:effectLst/>
            <a:latin typeface="+mn-lt"/>
            <a:ea typeface="+mn-ea"/>
            <a:cs typeface="+mn-cs"/>
          </a:endParaRPr>
        </a:p>
        <a:p>
          <a:r>
            <a:rPr lang="en-US" sz="1570">
              <a:solidFill>
                <a:schemeClr val="dk1"/>
              </a:solidFill>
              <a:effectLst/>
              <a:latin typeface="+mn-lt"/>
              <a:ea typeface="+mn-ea"/>
              <a:cs typeface="+mn-cs"/>
            </a:rPr>
            <a:t>Companies are increasingly expected to understand how they impact and depend on society and the environment.</a:t>
          </a:r>
          <a:r>
            <a:rPr lang="en-US" sz="1570" baseline="0">
              <a:solidFill>
                <a:schemeClr val="dk1"/>
              </a:solidFill>
              <a:effectLst/>
              <a:latin typeface="+mn-lt"/>
              <a:ea typeface="+mn-ea"/>
              <a:cs typeface="+mn-cs"/>
            </a:rPr>
            <a:t> C</a:t>
          </a:r>
          <a:r>
            <a:rPr lang="en-US" sz="1570">
              <a:solidFill>
                <a:schemeClr val="dk1"/>
              </a:solidFill>
              <a:effectLst/>
              <a:latin typeface="+mn-lt"/>
              <a:ea typeface="+mn-ea"/>
              <a:cs typeface="+mn-cs"/>
            </a:rPr>
            <a:t>ollaborative</a:t>
          </a:r>
          <a:r>
            <a:rPr lang="en-US" sz="1570" baseline="0">
              <a:solidFill>
                <a:schemeClr val="dk1"/>
              </a:solidFill>
              <a:effectLst/>
              <a:latin typeface="+mn-lt"/>
              <a:ea typeface="+mn-ea"/>
              <a:cs typeface="+mn-cs"/>
            </a:rPr>
            <a:t> initiatives</a:t>
          </a:r>
          <a:r>
            <a:rPr lang="en-US" sz="1570">
              <a:solidFill>
                <a:schemeClr val="dk1"/>
              </a:solidFill>
              <a:effectLst/>
              <a:latin typeface="+mn-lt"/>
              <a:ea typeface="+mn-ea"/>
              <a:cs typeface="+mn-cs"/>
            </a:rPr>
            <a:t> including the Natural Capital Coalition and the Social &amp; Human Capital Coalition have brought together key stakeholders to harmonize the approaches by which companies can measure and value their societal impacts and dependencies. Many companies and investors are now asking how corporate reporting might evolve in future to better communicate these values. This interactive exercise illustrates one possible way that these values could be combined</a:t>
          </a:r>
          <a:r>
            <a:rPr lang="en-US" sz="1570" baseline="0">
              <a:solidFill>
                <a:schemeClr val="dk1"/>
              </a:solidFill>
              <a:effectLst/>
              <a:latin typeface="+mn-lt"/>
              <a:ea typeface="+mn-ea"/>
              <a:cs typeface="+mn-cs"/>
            </a:rPr>
            <a:t> with conventional financial statements, </a:t>
          </a:r>
          <a:r>
            <a:rPr lang="en-US" sz="1570">
              <a:solidFill>
                <a:schemeClr val="dk1"/>
              </a:solidFill>
              <a:effectLst/>
              <a:latin typeface="+mn-lt"/>
              <a:ea typeface="+mn-ea"/>
              <a:cs typeface="+mn-cs"/>
            </a:rPr>
            <a:t>to prompt discussion within and between companies</a:t>
          </a:r>
          <a:r>
            <a:rPr lang="en-US" sz="1570" baseline="0">
              <a:solidFill>
                <a:schemeClr val="dk1"/>
              </a:solidFill>
              <a:effectLst/>
              <a:latin typeface="+mn-lt"/>
              <a:ea typeface="+mn-ea"/>
              <a:cs typeface="+mn-cs"/>
            </a:rPr>
            <a:t> about the future direction of corporate reporting.</a:t>
          </a:r>
          <a:endParaRPr lang="en-US" sz="1570">
            <a:solidFill>
              <a:schemeClr val="dk1"/>
            </a:solidFill>
            <a:effectLst/>
            <a:latin typeface="+mn-lt"/>
            <a:ea typeface="+mn-ea"/>
            <a:cs typeface="+mn-cs"/>
          </a:endParaRPr>
        </a:p>
        <a:p>
          <a:endParaRPr lang="en-US" sz="500" b="1">
            <a:solidFill>
              <a:schemeClr val="dk1"/>
            </a:solidFill>
            <a:effectLst/>
            <a:latin typeface="+mn-lt"/>
            <a:ea typeface="+mn-ea"/>
            <a:cs typeface="+mn-cs"/>
          </a:endParaRPr>
        </a:p>
        <a:p>
          <a:r>
            <a:rPr lang="en-US" sz="1570" b="1">
              <a:solidFill>
                <a:schemeClr val="dk1"/>
              </a:solidFill>
              <a:effectLst/>
              <a:latin typeface="+mn-lt"/>
              <a:ea typeface="+mn-ea"/>
              <a:cs typeface="+mn-cs"/>
            </a:rPr>
            <a:t>How does it work?</a:t>
          </a:r>
          <a:endParaRPr lang="en-US" sz="1570">
            <a:solidFill>
              <a:schemeClr val="dk1"/>
            </a:solidFill>
            <a:effectLst/>
            <a:latin typeface="+mn-lt"/>
            <a:ea typeface="+mn-ea"/>
            <a:cs typeface="+mn-cs"/>
          </a:endParaRPr>
        </a:p>
        <a:p>
          <a:r>
            <a:rPr lang="en-US" sz="1570">
              <a:solidFill>
                <a:schemeClr val="dk1"/>
              </a:solidFill>
              <a:effectLst/>
              <a:latin typeface="+mn-lt"/>
              <a:ea typeface="+mn-ea"/>
              <a:cs typeface="+mn-cs"/>
            </a:rPr>
            <a:t>Click on the </a:t>
          </a:r>
          <a:r>
            <a:rPr lang="en-US" sz="1570" b="1">
              <a:solidFill>
                <a:srgbClr val="1B1A5B"/>
              </a:solidFill>
              <a:effectLst/>
              <a:latin typeface="+mn-lt"/>
              <a:ea typeface="+mn-ea"/>
              <a:cs typeface="+mn-cs"/>
            </a:rPr>
            <a:t>dark blue</a:t>
          </a:r>
          <a:r>
            <a:rPr lang="en-US" sz="1570">
              <a:solidFill>
                <a:schemeClr val="dk1"/>
              </a:solidFill>
              <a:effectLst/>
              <a:latin typeface="+mn-lt"/>
              <a:ea typeface="+mn-ea"/>
              <a:cs typeface="+mn-cs"/>
            </a:rPr>
            <a:t> button to be taken to the tool itself. Enter a value for your organization in as many of the </a:t>
          </a:r>
          <a:r>
            <a:rPr lang="en-US" sz="1570" b="1">
              <a:solidFill>
                <a:schemeClr val="accent1"/>
              </a:solidFill>
              <a:effectLst/>
              <a:latin typeface="+mn-lt"/>
              <a:ea typeface="+mn-ea"/>
              <a:cs typeface="+mn-cs"/>
            </a:rPr>
            <a:t>blue</a:t>
          </a:r>
          <a:r>
            <a:rPr lang="en-US" sz="1570">
              <a:solidFill>
                <a:schemeClr val="dk1"/>
              </a:solidFill>
              <a:effectLst/>
              <a:latin typeface="+mn-lt"/>
              <a:ea typeface="+mn-ea"/>
              <a:cs typeface="+mn-cs"/>
            </a:rPr>
            <a:t> data input cells as you can. The tool will do the rest!</a:t>
          </a:r>
        </a:p>
      </xdr:txBody>
    </xdr:sp>
    <xdr:clientData/>
  </xdr:twoCellAnchor>
  <xdr:twoCellAnchor editAs="absolute">
    <xdr:from>
      <xdr:col>6</xdr:col>
      <xdr:colOff>49868</xdr:colOff>
      <xdr:row>5</xdr:row>
      <xdr:rowOff>11207</xdr:rowOff>
    </xdr:from>
    <xdr:to>
      <xdr:col>15</xdr:col>
      <xdr:colOff>986117</xdr:colOff>
      <xdr:row>31</xdr:row>
      <xdr:rowOff>134471</xdr:rowOff>
    </xdr:to>
    <xdr:sp macro="" textlink="">
      <xdr:nvSpPr>
        <xdr:cNvPr id="10" name="TextBox 9"/>
        <xdr:cNvSpPr txBox="1"/>
      </xdr:nvSpPr>
      <xdr:spPr>
        <a:xfrm>
          <a:off x="10908368" y="1658472"/>
          <a:ext cx="7626161" cy="5076264"/>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solidFill>
                <a:schemeClr val="bg2">
                  <a:lumMod val="50000"/>
                </a:schemeClr>
              </a:solidFill>
              <a:effectLst/>
              <a:latin typeface="+mn-lt"/>
              <a:ea typeface="+mn-ea"/>
              <a:cs typeface="+mn-cs"/>
            </a:rPr>
            <a:t>1. What should I do if I don't know a value?</a:t>
          </a:r>
          <a:endParaRPr lang="en-US" sz="1050">
            <a:solidFill>
              <a:schemeClr val="bg2">
                <a:lumMod val="50000"/>
              </a:schemeClr>
            </a:solidFill>
            <a:effectLst/>
            <a:latin typeface="+mn-lt"/>
            <a:ea typeface="+mn-ea"/>
            <a:cs typeface="+mn-cs"/>
          </a:endParaRPr>
        </a:p>
        <a:p>
          <a:r>
            <a:rPr lang="en-US" sz="1050">
              <a:solidFill>
                <a:schemeClr val="bg2">
                  <a:lumMod val="50000"/>
                </a:schemeClr>
              </a:solidFill>
              <a:effectLst/>
              <a:latin typeface="+mn-lt"/>
              <a:ea typeface="+mn-ea"/>
              <a:cs typeface="+mn-cs"/>
            </a:rPr>
            <a:t>Either leave it blank or enter your best estimate. The tool is only</a:t>
          </a:r>
          <a:r>
            <a:rPr lang="en-US" sz="1050" baseline="0">
              <a:solidFill>
                <a:schemeClr val="bg2">
                  <a:lumMod val="50000"/>
                </a:schemeClr>
              </a:solidFill>
              <a:effectLst/>
              <a:latin typeface="+mn-lt"/>
              <a:ea typeface="+mn-ea"/>
              <a:cs typeface="+mn-cs"/>
            </a:rPr>
            <a:t> </a:t>
          </a:r>
          <a:r>
            <a:rPr lang="en-US" sz="1050">
              <a:solidFill>
                <a:schemeClr val="bg2">
                  <a:lumMod val="50000"/>
                </a:schemeClr>
              </a:solidFill>
              <a:effectLst/>
              <a:latin typeface="+mn-lt"/>
              <a:ea typeface="+mn-ea"/>
              <a:cs typeface="+mn-cs"/>
            </a:rPr>
            <a:t>designed to produce</a:t>
          </a:r>
          <a:r>
            <a:rPr lang="en-US" sz="1050" baseline="0">
              <a:solidFill>
                <a:schemeClr val="bg2">
                  <a:lumMod val="50000"/>
                </a:schemeClr>
              </a:solidFill>
              <a:effectLst/>
              <a:latin typeface="+mn-lt"/>
              <a:ea typeface="+mn-ea"/>
              <a:cs typeface="+mn-cs"/>
            </a:rPr>
            <a:t> </a:t>
          </a:r>
          <a:r>
            <a:rPr lang="en-US" sz="1050">
              <a:solidFill>
                <a:schemeClr val="bg2">
                  <a:lumMod val="50000"/>
                </a:schemeClr>
              </a:solidFill>
              <a:effectLst/>
              <a:latin typeface="+mn-lt"/>
              <a:ea typeface="+mn-ea"/>
              <a:cs typeface="+mn-cs"/>
            </a:rPr>
            <a:t>illustrative outputs for discussion</a:t>
          </a:r>
          <a:r>
            <a:rPr lang="en-US" sz="1050" baseline="0">
              <a:solidFill>
                <a:schemeClr val="bg2">
                  <a:lumMod val="50000"/>
                </a:schemeClr>
              </a:solidFill>
              <a:effectLst/>
              <a:latin typeface="+mn-lt"/>
              <a:ea typeface="+mn-ea"/>
              <a:cs typeface="+mn-cs"/>
            </a:rPr>
            <a:t>.</a:t>
          </a:r>
          <a:endParaRPr lang="en-US" sz="1050" b="1">
            <a:solidFill>
              <a:schemeClr val="bg2">
                <a:lumMod val="50000"/>
              </a:schemeClr>
            </a:solidFill>
            <a:effectLst/>
            <a:latin typeface="+mn-lt"/>
            <a:ea typeface="+mn-ea"/>
            <a:cs typeface="+mn-cs"/>
          </a:endParaRPr>
        </a:p>
        <a:p>
          <a:endParaRPr lang="en-US" sz="400" b="1">
            <a:solidFill>
              <a:schemeClr val="bg2">
                <a:lumMod val="50000"/>
              </a:schemeClr>
            </a:solidFill>
            <a:effectLst/>
            <a:latin typeface="+mn-lt"/>
            <a:ea typeface="+mn-ea"/>
            <a:cs typeface="+mn-cs"/>
          </a:endParaRPr>
        </a:p>
        <a:p>
          <a:r>
            <a:rPr lang="en-US" sz="1050" b="1">
              <a:solidFill>
                <a:schemeClr val="bg2">
                  <a:lumMod val="50000"/>
                </a:schemeClr>
              </a:solidFill>
              <a:effectLst/>
              <a:latin typeface="+mn-lt"/>
              <a:ea typeface="+mn-ea"/>
              <a:cs typeface="+mn-cs"/>
            </a:rPr>
            <a:t>2. Why does it ask for supply chain values?</a:t>
          </a:r>
          <a:endParaRPr lang="en-US" sz="1050">
            <a:solidFill>
              <a:schemeClr val="bg2">
                <a:lumMod val="50000"/>
              </a:schemeClr>
            </a:solidFill>
            <a:effectLst/>
            <a:latin typeface="+mn-lt"/>
            <a:ea typeface="+mn-ea"/>
            <a:cs typeface="+mn-cs"/>
          </a:endParaRPr>
        </a:p>
        <a:p>
          <a:r>
            <a:rPr lang="en-US" sz="1050">
              <a:solidFill>
                <a:schemeClr val="bg2">
                  <a:lumMod val="50000"/>
                </a:schemeClr>
              </a:solidFill>
              <a:effectLst/>
              <a:latin typeface="+mn-lt"/>
              <a:ea typeface="+mn-ea"/>
              <a:cs typeface="+mn-cs"/>
            </a:rPr>
            <a:t>Every supply chain has associated costs and benefits to society. Including the societal value of the supply chain enables </a:t>
          </a:r>
          <a:r>
            <a:rPr lang="en-US" sz="1050" spc="20">
              <a:solidFill>
                <a:schemeClr val="bg2">
                  <a:lumMod val="50000"/>
                </a:schemeClr>
              </a:solidFill>
              <a:effectLst/>
              <a:latin typeface="+mn-lt"/>
              <a:ea typeface="+mn-ea"/>
              <a:cs typeface="+mn-cs"/>
            </a:rPr>
            <a:t>a </a:t>
          </a:r>
          <a:r>
            <a:rPr lang="en-US" sz="1050" spc="20" baseline="0">
              <a:solidFill>
                <a:schemeClr val="bg2">
                  <a:lumMod val="50000"/>
                </a:schemeClr>
              </a:solidFill>
              <a:effectLst/>
              <a:latin typeface="+mn-lt"/>
              <a:ea typeface="+mn-ea"/>
              <a:cs typeface="+mn-cs"/>
            </a:rPr>
            <a:t>wider</a:t>
          </a:r>
          <a:r>
            <a:rPr lang="en-US" sz="1050" spc="20">
              <a:solidFill>
                <a:schemeClr val="bg2">
                  <a:lumMod val="50000"/>
                </a:schemeClr>
              </a:solidFill>
              <a:effectLst/>
              <a:latin typeface="+mn-lt"/>
              <a:ea typeface="+mn-ea"/>
              <a:cs typeface="+mn-cs"/>
            </a:rPr>
            <a:t> </a:t>
          </a:r>
          <a:r>
            <a:rPr lang="en-US" sz="1050">
              <a:solidFill>
                <a:schemeClr val="bg2">
                  <a:lumMod val="50000"/>
                </a:schemeClr>
              </a:solidFill>
              <a:effectLst/>
              <a:latin typeface="+mn-lt"/>
              <a:ea typeface="+mn-ea"/>
              <a:cs typeface="+mn-cs"/>
            </a:rPr>
            <a:t>discussion around the total impact of your business model and value chain.</a:t>
          </a:r>
        </a:p>
        <a:p>
          <a:endParaRPr lang="en-US" sz="400" b="1">
            <a:solidFill>
              <a:schemeClr val="bg2">
                <a:lumMod val="50000"/>
              </a:schemeClr>
            </a:solidFill>
            <a:effectLst/>
            <a:latin typeface="+mn-lt"/>
            <a:ea typeface="+mn-ea"/>
            <a:cs typeface="+mn-cs"/>
          </a:endParaRPr>
        </a:p>
        <a:p>
          <a:r>
            <a:rPr lang="en-US" sz="1050" b="1">
              <a:solidFill>
                <a:schemeClr val="bg2">
                  <a:lumMod val="50000"/>
                </a:schemeClr>
              </a:solidFill>
              <a:effectLst/>
              <a:latin typeface="+mn-lt"/>
              <a:ea typeface="+mn-ea"/>
              <a:cs typeface="+mn-cs"/>
            </a:rPr>
            <a:t>3.</a:t>
          </a:r>
          <a:r>
            <a:rPr lang="en-US" sz="1050" b="1" baseline="0">
              <a:solidFill>
                <a:schemeClr val="bg2">
                  <a:lumMod val="50000"/>
                </a:schemeClr>
              </a:solidFill>
              <a:effectLst/>
              <a:latin typeface="+mn-lt"/>
              <a:ea typeface="+mn-ea"/>
              <a:cs typeface="+mn-cs"/>
            </a:rPr>
            <a:t> </a:t>
          </a:r>
          <a:r>
            <a:rPr lang="en-US" sz="1050" b="1">
              <a:solidFill>
                <a:schemeClr val="bg2">
                  <a:lumMod val="50000"/>
                </a:schemeClr>
              </a:solidFill>
              <a:effectLst/>
              <a:latin typeface="+mn-lt"/>
              <a:ea typeface="+mn-ea"/>
              <a:cs typeface="+mn-cs"/>
            </a:rPr>
            <a:t>Why were the headings chosen?</a:t>
          </a:r>
          <a:endParaRPr lang="en-US" sz="1050">
            <a:solidFill>
              <a:schemeClr val="bg2">
                <a:lumMod val="50000"/>
              </a:schemeClr>
            </a:solidFill>
            <a:effectLst/>
            <a:latin typeface="+mn-lt"/>
            <a:ea typeface="+mn-ea"/>
            <a:cs typeface="+mn-cs"/>
          </a:endParaRPr>
        </a:p>
        <a:p>
          <a:r>
            <a:rPr lang="en-US" sz="1050" b="0">
              <a:solidFill>
                <a:schemeClr val="bg2">
                  <a:lumMod val="50000"/>
                </a:schemeClr>
              </a:solidFill>
              <a:effectLst/>
              <a:latin typeface="+mn-lt"/>
              <a:ea typeface="+mn-ea"/>
              <a:cs typeface="+mn-cs"/>
            </a:rPr>
            <a:t>T</a:t>
          </a:r>
          <a:r>
            <a:rPr lang="en-GB" sz="1050">
              <a:solidFill>
                <a:schemeClr val="bg2">
                  <a:lumMod val="50000"/>
                </a:schemeClr>
              </a:solidFill>
              <a:effectLst/>
              <a:latin typeface="+mn-lt"/>
              <a:ea typeface="+mn-ea"/>
              <a:cs typeface="+mn-cs"/>
            </a:rPr>
            <a:t>he financial headings have been simplified and adapted from IFRS financial statements. The additional environmental and </a:t>
          </a:r>
          <a:r>
            <a:rPr lang="en-GB" sz="1050" spc="20" baseline="0">
              <a:solidFill>
                <a:schemeClr val="bg2">
                  <a:lumMod val="50000"/>
                </a:schemeClr>
              </a:solidFill>
              <a:effectLst/>
              <a:latin typeface="+mn-lt"/>
              <a:ea typeface="+mn-ea"/>
              <a:cs typeface="+mn-cs"/>
            </a:rPr>
            <a:t>social</a:t>
          </a:r>
          <a:r>
            <a:rPr lang="en-GB" sz="1050">
              <a:solidFill>
                <a:schemeClr val="bg2">
                  <a:lumMod val="50000"/>
                </a:schemeClr>
              </a:solidFill>
              <a:effectLst/>
              <a:latin typeface="+mn-lt"/>
              <a:ea typeface="+mn-ea"/>
              <a:cs typeface="+mn-cs"/>
            </a:rPr>
            <a:t> headings include some common societal</a:t>
          </a:r>
          <a:r>
            <a:rPr lang="en-GB" sz="1050" baseline="0">
              <a:solidFill>
                <a:schemeClr val="bg2">
                  <a:lumMod val="50000"/>
                </a:schemeClr>
              </a:solidFill>
              <a:effectLst/>
              <a:latin typeface="+mn-lt"/>
              <a:ea typeface="+mn-ea"/>
              <a:cs typeface="+mn-cs"/>
            </a:rPr>
            <a:t> impacts and dependencies but are </a:t>
          </a:r>
          <a:r>
            <a:rPr lang="en-GB" sz="1050">
              <a:solidFill>
                <a:schemeClr val="bg2">
                  <a:lumMod val="50000"/>
                </a:schemeClr>
              </a:solidFill>
              <a:effectLst/>
              <a:latin typeface="+mn-lt"/>
              <a:ea typeface="+mn-ea"/>
              <a:cs typeface="+mn-cs"/>
            </a:rPr>
            <a:t>far from exhaustive.</a:t>
          </a:r>
          <a:endParaRPr lang="en-US" sz="1050" b="1">
            <a:solidFill>
              <a:schemeClr val="bg2">
                <a:lumMod val="50000"/>
              </a:schemeClr>
            </a:solidFill>
            <a:effectLst/>
            <a:latin typeface="+mn-lt"/>
            <a:ea typeface="+mn-ea"/>
            <a:cs typeface="+mn-cs"/>
          </a:endParaRPr>
        </a:p>
        <a:p>
          <a:endParaRPr lang="en-US" sz="400" b="1">
            <a:solidFill>
              <a:schemeClr val="bg2">
                <a:lumMod val="50000"/>
              </a:schemeClr>
            </a:solidFill>
            <a:effectLst/>
            <a:latin typeface="+mn-lt"/>
            <a:ea typeface="+mn-ea"/>
            <a:cs typeface="+mn-cs"/>
          </a:endParaRPr>
        </a:p>
        <a:p>
          <a:r>
            <a:rPr lang="en-US" sz="1050" b="1">
              <a:solidFill>
                <a:schemeClr val="bg2">
                  <a:lumMod val="50000"/>
                </a:schemeClr>
              </a:solidFill>
              <a:effectLst/>
              <a:latin typeface="+mn-lt"/>
              <a:ea typeface="+mn-ea"/>
              <a:cs typeface="+mn-cs"/>
            </a:rPr>
            <a:t>4. How are the values calculated and why are the calculations hidden?</a:t>
          </a:r>
          <a:endParaRPr lang="en-US" sz="1050">
            <a:solidFill>
              <a:schemeClr val="bg2">
                <a:lumMod val="50000"/>
              </a:schemeClr>
            </a:solidFill>
            <a:effectLst/>
            <a:latin typeface="+mn-lt"/>
            <a:ea typeface="+mn-ea"/>
            <a:cs typeface="+mn-cs"/>
          </a:endParaRPr>
        </a:p>
        <a:p>
          <a:r>
            <a:rPr lang="en-GB" sz="1050">
              <a:solidFill>
                <a:schemeClr val="bg2">
                  <a:lumMod val="50000"/>
                </a:schemeClr>
              </a:solidFill>
              <a:effectLst/>
              <a:latin typeface="+mn-lt"/>
              <a:ea typeface="+mn-ea"/>
              <a:cs typeface="+mn-cs"/>
            </a:rPr>
            <a:t>The</a:t>
          </a:r>
          <a:r>
            <a:rPr lang="en-GB" sz="1050" baseline="0">
              <a:solidFill>
                <a:schemeClr val="bg2">
                  <a:lumMod val="50000"/>
                </a:schemeClr>
              </a:solidFill>
              <a:effectLst/>
              <a:latin typeface="+mn-lt"/>
              <a:ea typeface="+mn-ea"/>
              <a:cs typeface="+mn-cs"/>
            </a:rPr>
            <a:t> calculations are based on a</a:t>
          </a:r>
          <a:r>
            <a:rPr lang="en-GB" sz="1050">
              <a:solidFill>
                <a:schemeClr val="bg2">
                  <a:lumMod val="50000"/>
                </a:schemeClr>
              </a:solidFill>
              <a:effectLst/>
              <a:latin typeface="+mn-lt"/>
              <a:ea typeface="+mn-ea"/>
              <a:cs typeface="+mn-cs"/>
            </a:rPr>
            <a:t>pproximate global values and use highly simplified inputs and assumptions.</a:t>
          </a:r>
          <a:r>
            <a:rPr lang="en-GB" sz="1050" baseline="0">
              <a:solidFill>
                <a:schemeClr val="bg2">
                  <a:lumMod val="50000"/>
                </a:schemeClr>
              </a:solidFill>
              <a:effectLst/>
              <a:latin typeface="+mn-lt"/>
              <a:ea typeface="+mn-ea"/>
              <a:cs typeface="+mn-cs"/>
            </a:rPr>
            <a:t> </a:t>
          </a:r>
          <a:r>
            <a:rPr lang="en-GB" sz="1050">
              <a:solidFill>
                <a:schemeClr val="bg2">
                  <a:lumMod val="50000"/>
                </a:schemeClr>
              </a:solidFill>
              <a:effectLst/>
              <a:latin typeface="+mn-lt"/>
              <a:ea typeface="+mn-ea"/>
              <a:cs typeface="+mn-cs"/>
            </a:rPr>
            <a:t>True societal values will vary significantly according to a wide range of factors.</a:t>
          </a:r>
          <a:r>
            <a:rPr lang="en-GB" sz="1050" baseline="0">
              <a:solidFill>
                <a:schemeClr val="bg2">
                  <a:lumMod val="50000"/>
                </a:schemeClr>
              </a:solidFill>
              <a:effectLst/>
              <a:latin typeface="+mn-lt"/>
              <a:ea typeface="+mn-ea"/>
              <a:cs typeface="+mn-cs"/>
            </a:rPr>
            <a:t> </a:t>
          </a:r>
          <a:r>
            <a:rPr lang="en-GB" sz="1050">
              <a:solidFill>
                <a:schemeClr val="bg2">
                  <a:lumMod val="50000"/>
                </a:schemeClr>
              </a:solidFill>
              <a:effectLst/>
              <a:latin typeface="+mn-lt"/>
              <a:ea typeface="+mn-ea"/>
              <a:cs typeface="+mn-cs"/>
            </a:rPr>
            <a:t>The calculations are hidden because the purpose of this exercise is to prompt discussion about how societal values could potentially </a:t>
          </a:r>
          <a:r>
            <a:rPr lang="en-GB" sz="1050" baseline="0">
              <a:solidFill>
                <a:schemeClr val="bg2">
                  <a:lumMod val="50000"/>
                </a:schemeClr>
              </a:solidFill>
              <a:effectLst/>
              <a:latin typeface="+mn-lt"/>
              <a:ea typeface="+mn-ea"/>
              <a:cs typeface="+mn-cs"/>
            </a:rPr>
            <a:t>be included i</a:t>
          </a:r>
          <a:r>
            <a:rPr lang="en-GB" sz="1050">
              <a:solidFill>
                <a:schemeClr val="bg2">
                  <a:lumMod val="50000"/>
                </a:schemeClr>
              </a:solidFill>
              <a:effectLst/>
              <a:latin typeface="+mn-lt"/>
              <a:ea typeface="+mn-ea"/>
              <a:cs typeface="+mn-cs"/>
            </a:rPr>
            <a:t>n future corporate reporting, not to debate the values themselves which are debated in many other fora.</a:t>
          </a:r>
          <a:endParaRPr lang="en-US" sz="1050" b="1">
            <a:solidFill>
              <a:schemeClr val="bg2">
                <a:lumMod val="50000"/>
              </a:schemeClr>
            </a:solidFill>
            <a:effectLst/>
            <a:latin typeface="+mn-lt"/>
            <a:ea typeface="+mn-ea"/>
            <a:cs typeface="+mn-cs"/>
          </a:endParaRPr>
        </a:p>
        <a:p>
          <a:endParaRPr lang="en-US" sz="400" b="1">
            <a:solidFill>
              <a:schemeClr val="bg2">
                <a:lumMod val="50000"/>
              </a:schemeClr>
            </a:solidFill>
            <a:effectLst/>
            <a:latin typeface="+mn-lt"/>
            <a:ea typeface="+mn-ea"/>
            <a:cs typeface="+mn-cs"/>
          </a:endParaRPr>
        </a:p>
        <a:p>
          <a:r>
            <a:rPr lang="en-US" sz="1050" b="1">
              <a:solidFill>
                <a:schemeClr val="bg2">
                  <a:lumMod val="50000"/>
                </a:schemeClr>
              </a:solidFill>
              <a:effectLst/>
              <a:latin typeface="+mn-lt"/>
              <a:ea typeface="+mn-ea"/>
              <a:cs typeface="+mn-cs"/>
            </a:rPr>
            <a:t>5. Why isn't there a calculation for the societal benefits and costs of</a:t>
          </a:r>
          <a:r>
            <a:rPr lang="en-US" sz="1050" b="1" baseline="0">
              <a:solidFill>
                <a:schemeClr val="bg2">
                  <a:lumMod val="50000"/>
                </a:schemeClr>
              </a:solidFill>
              <a:effectLst/>
              <a:latin typeface="+mn-lt"/>
              <a:ea typeface="+mn-ea"/>
              <a:cs typeface="+mn-cs"/>
            </a:rPr>
            <a:t> </a:t>
          </a:r>
          <a:r>
            <a:rPr lang="en-US" sz="1050" b="1">
              <a:solidFill>
                <a:schemeClr val="bg2">
                  <a:lumMod val="50000"/>
                </a:schemeClr>
              </a:solidFill>
              <a:effectLst/>
              <a:latin typeface="+mn-lt"/>
              <a:ea typeface="+mn-ea"/>
              <a:cs typeface="+mn-cs"/>
            </a:rPr>
            <a:t>products &amp; services?</a:t>
          </a:r>
        </a:p>
        <a:p>
          <a:r>
            <a:rPr lang="en-US" sz="1050" b="0" baseline="0">
              <a:solidFill>
                <a:schemeClr val="bg2">
                  <a:lumMod val="50000"/>
                </a:schemeClr>
              </a:solidFill>
              <a:effectLst/>
              <a:latin typeface="+mn-lt"/>
              <a:ea typeface="+mn-ea"/>
              <a:cs typeface="+mn-cs"/>
            </a:rPr>
            <a:t>The societal benefits and costs associated with the use and disposal of products and services are too bespoke to each company to be approximated using the kind of simplified calculations employed elsewhere in this tool. However, for many businesses these </a:t>
          </a:r>
          <a:r>
            <a:rPr lang="en-US" sz="1050" b="0" spc="20" baseline="0">
              <a:solidFill>
                <a:schemeClr val="bg2">
                  <a:lumMod val="50000"/>
                </a:schemeClr>
              </a:solidFill>
              <a:effectLst/>
              <a:latin typeface="+mn-lt"/>
              <a:ea typeface="+mn-ea"/>
              <a:cs typeface="+mn-cs"/>
            </a:rPr>
            <a:t>could</a:t>
          </a:r>
          <a:r>
            <a:rPr lang="en-US" sz="1050" b="0" baseline="0">
              <a:solidFill>
                <a:schemeClr val="bg2">
                  <a:lumMod val="50000"/>
                </a:schemeClr>
              </a:solidFill>
              <a:effectLst/>
              <a:latin typeface="+mn-lt"/>
              <a:ea typeface="+mn-ea"/>
              <a:cs typeface="+mn-cs"/>
            </a:rPr>
            <a:t> account for a big share of net societal impact. The tool therefore includes blank cells where you can enter your own </a:t>
          </a:r>
          <a:r>
            <a:rPr lang="en-US" sz="1050" b="0" spc="20" baseline="0">
              <a:solidFill>
                <a:schemeClr val="bg2">
                  <a:lumMod val="50000"/>
                </a:schemeClr>
              </a:solidFill>
              <a:effectLst/>
              <a:latin typeface="+mn-lt"/>
              <a:ea typeface="+mn-ea"/>
              <a:cs typeface="+mn-cs"/>
            </a:rPr>
            <a:t>calculated</a:t>
          </a:r>
          <a:r>
            <a:rPr lang="en-US" sz="1050" b="0" baseline="0">
              <a:solidFill>
                <a:schemeClr val="bg2">
                  <a:lumMod val="50000"/>
                </a:schemeClr>
              </a:solidFill>
              <a:effectLst/>
              <a:latin typeface="+mn-lt"/>
              <a:ea typeface="+mn-ea"/>
              <a:cs typeface="+mn-cs"/>
            </a:rPr>
            <a:t> or illustrative values.</a:t>
          </a:r>
        </a:p>
        <a:p>
          <a:endParaRPr lang="en-US" sz="400" b="1">
            <a:solidFill>
              <a:schemeClr val="bg2">
                <a:lumMod val="50000"/>
              </a:schemeClr>
            </a:solidFill>
            <a:effectLst/>
            <a:latin typeface="+mn-lt"/>
            <a:ea typeface="+mn-ea"/>
            <a:cs typeface="+mn-cs"/>
          </a:endParaRPr>
        </a:p>
        <a:p>
          <a:r>
            <a:rPr lang="en-US" sz="1050" b="1">
              <a:solidFill>
                <a:schemeClr val="bg2">
                  <a:lumMod val="50000"/>
                </a:schemeClr>
              </a:solidFill>
              <a:effectLst/>
              <a:latin typeface="+mn-lt"/>
              <a:ea typeface="+mn-ea"/>
              <a:cs typeface="+mn-cs"/>
            </a:rPr>
            <a:t>6. What do 'public / societal' values mean?</a:t>
          </a:r>
          <a:endParaRPr lang="en-US" sz="1050">
            <a:solidFill>
              <a:schemeClr val="bg2">
                <a:lumMod val="50000"/>
              </a:schemeClr>
            </a:solidFill>
            <a:effectLst/>
            <a:latin typeface="+mn-lt"/>
            <a:ea typeface="+mn-ea"/>
            <a:cs typeface="+mn-cs"/>
          </a:endParaRPr>
        </a:p>
        <a:p>
          <a:r>
            <a:rPr lang="en-GB" sz="1050" baseline="0">
              <a:solidFill>
                <a:schemeClr val="bg2">
                  <a:lumMod val="50000"/>
                </a:schemeClr>
              </a:solidFill>
              <a:effectLst/>
              <a:latin typeface="+mn-lt"/>
              <a:ea typeface="+mn-ea"/>
              <a:cs typeface="+mn-cs"/>
            </a:rPr>
            <a:t>'Public / societal' values are costs and benefits that are experienced by society at large, as opposed to private / financial values that are captured in market transactions and appear in standard financial statements. </a:t>
          </a:r>
          <a:r>
            <a:rPr lang="en-GB" sz="1050">
              <a:solidFill>
                <a:schemeClr val="bg2">
                  <a:lumMod val="50000"/>
                </a:schemeClr>
              </a:solidFill>
              <a:effectLst/>
              <a:latin typeface="+mn-lt"/>
              <a:ea typeface="+mn-ea"/>
              <a:cs typeface="+mn-cs"/>
            </a:rPr>
            <a:t>Values shown in columns labelled 'public / societal' do not necessarily</a:t>
          </a:r>
          <a:r>
            <a:rPr lang="en-GB" sz="1050" baseline="0">
              <a:solidFill>
                <a:schemeClr val="bg2">
                  <a:lumMod val="50000"/>
                </a:schemeClr>
              </a:solidFill>
              <a:effectLst/>
              <a:latin typeface="+mn-lt"/>
              <a:ea typeface="+mn-ea"/>
              <a:cs typeface="+mn-cs"/>
            </a:rPr>
            <a:t> i</a:t>
          </a:r>
          <a:r>
            <a:rPr lang="en-GB" sz="1050">
              <a:solidFill>
                <a:schemeClr val="bg2">
                  <a:lumMod val="50000"/>
                </a:schemeClr>
              </a:solidFill>
              <a:effectLst/>
              <a:latin typeface="+mn-lt"/>
              <a:ea typeface="+mn-ea"/>
              <a:cs typeface="+mn-cs"/>
            </a:rPr>
            <a:t>mply responsibility or ownership in the way that financial values in the</a:t>
          </a:r>
          <a:r>
            <a:rPr lang="en-GB" sz="1050" baseline="0">
              <a:solidFill>
                <a:schemeClr val="bg2">
                  <a:lumMod val="50000"/>
                </a:schemeClr>
              </a:solidFill>
              <a:effectLst/>
              <a:latin typeface="+mn-lt"/>
              <a:ea typeface="+mn-ea"/>
              <a:cs typeface="+mn-cs"/>
            </a:rPr>
            <a:t> </a:t>
          </a:r>
          <a:r>
            <a:rPr lang="en-GB" sz="1050">
              <a:solidFill>
                <a:schemeClr val="bg2">
                  <a:lumMod val="50000"/>
                </a:schemeClr>
              </a:solidFill>
              <a:effectLst/>
              <a:latin typeface="+mn-lt"/>
              <a:ea typeface="+mn-ea"/>
              <a:cs typeface="+mn-cs"/>
            </a:rPr>
            <a:t>P&amp;L and balance sheet do. For example, companies do not own the 'human capital' of their workers, and they can typically only legally own specific elements of the 'natural </a:t>
          </a:r>
          <a:r>
            <a:rPr lang="en-GB" sz="1050" spc="20" baseline="0">
              <a:solidFill>
                <a:schemeClr val="bg2">
                  <a:lumMod val="50000"/>
                </a:schemeClr>
              </a:solidFill>
              <a:effectLst/>
              <a:latin typeface="+mn-lt"/>
              <a:ea typeface="+mn-ea"/>
              <a:cs typeface="+mn-cs"/>
            </a:rPr>
            <a:t>capital</a:t>
          </a:r>
          <a:r>
            <a:rPr lang="en-GB" sz="1050">
              <a:solidFill>
                <a:schemeClr val="bg2">
                  <a:lumMod val="50000"/>
                </a:schemeClr>
              </a:solidFill>
              <a:effectLst/>
              <a:latin typeface="+mn-lt"/>
              <a:ea typeface="+mn-ea"/>
              <a:cs typeface="+mn-cs"/>
            </a:rPr>
            <a:t>' that is associated with their land holdings.</a:t>
          </a:r>
          <a:endParaRPr lang="en-US" sz="1050" b="1">
            <a:solidFill>
              <a:schemeClr val="bg2">
                <a:lumMod val="50000"/>
              </a:schemeClr>
            </a:solidFill>
            <a:effectLst/>
            <a:latin typeface="+mn-lt"/>
            <a:ea typeface="+mn-ea"/>
            <a:cs typeface="+mn-cs"/>
          </a:endParaRPr>
        </a:p>
        <a:p>
          <a:endParaRPr lang="en-US" sz="400" b="1">
            <a:solidFill>
              <a:schemeClr val="bg2">
                <a:lumMod val="50000"/>
              </a:schemeClr>
            </a:solidFill>
            <a:effectLst/>
            <a:latin typeface="+mn-lt"/>
            <a:ea typeface="+mn-ea"/>
            <a:cs typeface="+mn-cs"/>
          </a:endParaRPr>
        </a:p>
        <a:p>
          <a:r>
            <a:rPr lang="en-US" sz="1050" b="1">
              <a:solidFill>
                <a:schemeClr val="bg2">
                  <a:lumMod val="50000"/>
                </a:schemeClr>
              </a:solidFill>
              <a:effectLst/>
              <a:latin typeface="+mn-lt"/>
              <a:ea typeface="+mn-ea"/>
              <a:cs typeface="+mn-cs"/>
            </a:rPr>
            <a:t>7. Where can I go for further information?</a:t>
          </a:r>
          <a:endParaRPr lang="en-US" sz="1050">
            <a:solidFill>
              <a:schemeClr val="bg2">
                <a:lumMod val="50000"/>
              </a:schemeClr>
            </a:solidFill>
            <a:effectLst/>
            <a:latin typeface="+mn-lt"/>
            <a:ea typeface="+mn-ea"/>
            <a:cs typeface="+mn-cs"/>
          </a:endParaRPr>
        </a:p>
        <a:p>
          <a:r>
            <a:rPr lang="en-US" sz="1050">
              <a:solidFill>
                <a:schemeClr val="bg2">
                  <a:lumMod val="50000"/>
                </a:schemeClr>
              </a:solidFill>
              <a:effectLst/>
              <a:latin typeface="+mn-lt"/>
              <a:ea typeface="+mn-ea"/>
              <a:cs typeface="+mn-cs"/>
            </a:rPr>
            <a:t>For more information about the WBCSD's redefining value program contact Eva Zabey: zabey@wbcsd.org</a:t>
          </a:r>
        </a:p>
        <a:p>
          <a:r>
            <a:rPr lang="en-US" sz="1050">
              <a:solidFill>
                <a:schemeClr val="bg2">
                  <a:lumMod val="50000"/>
                </a:schemeClr>
              </a:solidFill>
              <a:effectLst/>
              <a:latin typeface="+mn-lt"/>
              <a:ea typeface="+mn-ea"/>
              <a:cs typeface="+mn-cs"/>
            </a:rPr>
            <a:t>If you'd like to discuss approaches for natural, social and human capital valuation and accounting, and how these could be </a:t>
          </a:r>
          <a:r>
            <a:rPr lang="en-US" sz="1050" spc="20" baseline="0">
              <a:solidFill>
                <a:schemeClr val="bg2">
                  <a:lumMod val="50000"/>
                </a:schemeClr>
              </a:solidFill>
              <a:effectLst/>
              <a:latin typeface="+mn-lt"/>
              <a:ea typeface="+mn-ea"/>
              <a:cs typeface="+mn-cs"/>
            </a:rPr>
            <a:t>useful</a:t>
          </a:r>
          <a:r>
            <a:rPr lang="en-US" sz="1050">
              <a:solidFill>
                <a:schemeClr val="bg2">
                  <a:lumMod val="50000"/>
                </a:schemeClr>
              </a:solidFill>
              <a:effectLst/>
              <a:latin typeface="+mn-lt"/>
              <a:ea typeface="+mn-ea"/>
              <a:cs typeface="+mn-cs"/>
            </a:rPr>
            <a:t> for your organization, contact Will Evison: william.j.evison@pwc.com</a:t>
          </a:r>
        </a:p>
      </xdr:txBody>
    </xdr:sp>
    <xdr:clientData/>
  </xdr:twoCellAnchor>
  <xdr:twoCellAnchor editAs="absolute">
    <xdr:from>
      <xdr:col>2</xdr:col>
      <xdr:colOff>56028</xdr:colOff>
      <xdr:row>36</xdr:row>
      <xdr:rowOff>0</xdr:rowOff>
    </xdr:from>
    <xdr:to>
      <xdr:col>11</xdr:col>
      <xdr:colOff>22412</xdr:colOff>
      <xdr:row>42</xdr:row>
      <xdr:rowOff>11205</xdr:rowOff>
    </xdr:to>
    <xdr:sp macro="" textlink="">
      <xdr:nvSpPr>
        <xdr:cNvPr id="11" name="TextBox 10"/>
        <xdr:cNvSpPr txBox="1"/>
      </xdr:nvSpPr>
      <xdr:spPr>
        <a:xfrm>
          <a:off x="392204" y="7205382"/>
          <a:ext cx="14758149" cy="1669676"/>
        </a:xfrm>
        <a:prstGeom prst="rect">
          <a:avLst/>
        </a:prstGeom>
        <a:solidFill>
          <a:schemeClr val="lt1"/>
        </a:solidFill>
        <a:ln w="9525" cmpd="sng">
          <a:no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1">
              <a:solidFill>
                <a:schemeClr val="dk1"/>
              </a:solidFill>
              <a:effectLst/>
              <a:latin typeface="+mn-lt"/>
              <a:ea typeface="+mn-ea"/>
              <a:cs typeface="+mn-cs"/>
            </a:rPr>
            <a:t>By using this workbook you acknowledge:</a:t>
          </a:r>
        </a:p>
        <a:p>
          <a:pPr algn="l"/>
          <a:r>
            <a:rPr lang="en-US" sz="1200">
              <a:solidFill>
                <a:schemeClr val="dk1"/>
              </a:solidFill>
              <a:effectLst/>
              <a:latin typeface="+mn-lt"/>
              <a:ea typeface="+mn-ea"/>
              <a:cs typeface="+mn-cs"/>
            </a:rPr>
            <a:t>This workbook has been prepared for general guidance on matters of interest only, and does not constitute professional </a:t>
          </a:r>
          <a:r>
            <a:rPr lang="en-US" sz="1200" b="0">
              <a:solidFill>
                <a:schemeClr val="dk1"/>
              </a:solidFill>
              <a:effectLst/>
              <a:latin typeface="+mn-lt"/>
              <a:ea typeface="+mn-ea"/>
              <a:cs typeface="+mn-cs"/>
            </a:rPr>
            <a:t>advice</a:t>
          </a:r>
          <a:r>
            <a:rPr lang="en-US" sz="1200">
              <a:solidFill>
                <a:schemeClr val="dk1"/>
              </a:solidFill>
              <a:effectLst/>
              <a:latin typeface="+mn-lt"/>
              <a:ea typeface="+mn-ea"/>
              <a:cs typeface="+mn-cs"/>
            </a:rPr>
            <a:t>. The figures generated by this workbook are not in compliance with IFRS or any other financial reporting framework and should not be used for the preparation of financial statements. PwC will not verify any information entered </a:t>
          </a:r>
          <a:r>
            <a:rPr lang="en-US" sz="1200" b="0">
              <a:solidFill>
                <a:schemeClr val="dk1"/>
              </a:solidFill>
              <a:effectLst/>
              <a:latin typeface="+mn-lt"/>
              <a:ea typeface="+mn-ea"/>
              <a:cs typeface="+mn-cs"/>
            </a:rPr>
            <a:t>into</a:t>
          </a:r>
          <a:r>
            <a:rPr lang="en-US" sz="1200">
              <a:solidFill>
                <a:schemeClr val="dk1"/>
              </a:solidFill>
              <a:effectLst/>
              <a:latin typeface="+mn-lt"/>
              <a:ea typeface="+mn-ea"/>
              <a:cs typeface="+mn-cs"/>
            </a:rPr>
            <a:t> the workbook so results of assessments based on that information may be inaccurate or incomplete. You should not act upon the information contained in this workbook without obtaining specific professional advice. The workbook has been developed using data and assumptions from a variety of sources. We have not sought to establish the reliability of those sources or verified the information so provided, nor has the workbook been audited. No representation or warranty (express or implied) is given as to the accuracy or completeness of the information contained in this workbook and, to the extent permitted by law, WBCSD, PricewaterhouseCoopers LLP, their members, employees and agents do not accept or assume any liability, responsibility or duty of care for any consequences of you or anyone else acting, or refraining to act, in reliance on the information contained in this workbook or for any decision based on it, and it may not be provided to anyone else.</a:t>
          </a:r>
        </a:p>
        <a:p>
          <a:pPr algn="l"/>
          <a:r>
            <a:rPr lang="en-US" sz="1200">
              <a:solidFill>
                <a:schemeClr val="dk1"/>
              </a:solidFill>
              <a:effectLst/>
              <a:latin typeface="+mn-lt"/>
              <a:ea typeface="+mn-ea"/>
              <a:cs typeface="+mn-cs"/>
            </a:rPr>
            <a:t>©2018 PricewaterhouseCoopers LLP. All rights reserved. In this document, "PwC" refers to the UK member firm. Please see www.pwc.com/structure for details.    </a:t>
          </a:r>
        </a:p>
        <a:p>
          <a:pPr algn="l"/>
          <a:endParaRPr lang="en-US" sz="12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594200</xdr:colOff>
      <xdr:row>2</xdr:row>
      <xdr:rowOff>4582</xdr:rowOff>
    </xdr:from>
    <xdr:to>
      <xdr:col>2</xdr:col>
      <xdr:colOff>1298794</xdr:colOff>
      <xdr:row>4</xdr:row>
      <xdr:rowOff>103435</xdr:rowOff>
    </xdr:to>
    <xdr:pic>
      <xdr:nvPicPr>
        <xdr:cNvPr id="2" name="Picture 1" descr="RÃ©sultat de recherche d'images pour &quot;logo pwc&quot;">
          <a:extLst>
            <a:ext uri="{FF2B5EF4-FFF2-40B4-BE49-F238E27FC236}">
              <a16:creationId xmlns:a16="http://schemas.microsoft.com/office/drawing/2014/main" id="{7EA12243-08EC-4A9B-A864-E83CA757D0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2494" y="766582"/>
          <a:ext cx="704594" cy="547088"/>
        </a:xfrm>
        <a:prstGeom prst="rect">
          <a:avLst/>
        </a:prstGeom>
        <a:noFill/>
        <a:ln>
          <a:noFill/>
        </a:ln>
      </xdr:spPr>
    </xdr:pic>
    <xdr:clientData/>
  </xdr:twoCellAnchor>
  <xdr:twoCellAnchor editAs="oneCell">
    <xdr:from>
      <xdr:col>2</xdr:col>
      <xdr:colOff>357787</xdr:colOff>
      <xdr:row>1</xdr:row>
      <xdr:rowOff>83149</xdr:rowOff>
    </xdr:from>
    <xdr:to>
      <xdr:col>2</xdr:col>
      <xdr:colOff>1535207</xdr:colOff>
      <xdr:row>1</xdr:row>
      <xdr:rowOff>464090</xdr:rowOff>
    </xdr:to>
    <xdr:pic>
      <xdr:nvPicPr>
        <xdr:cNvPr id="3" name="Picture 2" descr="Image result for wbcsd logo">
          <a:extLst>
            <a:ext uri="{FF2B5EF4-FFF2-40B4-BE49-F238E27FC236}">
              <a16:creationId xmlns:a16="http://schemas.microsoft.com/office/drawing/2014/main" id="{A415CE8A-7B32-4D76-B934-6C91D80291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44522" y="240031"/>
          <a:ext cx="1177420" cy="380941"/>
        </a:xfrm>
        <a:prstGeom prst="rect">
          <a:avLst/>
        </a:prstGeom>
        <a:noFill/>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79"/>
  <sheetViews>
    <sheetView showGridLines="0" showRowColHeaders="0" zoomScale="85" zoomScaleNormal="85" workbookViewId="0">
      <selection activeCell="O31" sqref="O31"/>
    </sheetView>
  </sheetViews>
  <sheetFormatPr defaultColWidth="0" defaultRowHeight="14.5" zeroHeight="1"/>
  <cols>
    <col min="1" max="1" width="2.453125" style="145" customWidth="1"/>
    <col min="2" max="2" width="2.7265625" style="145" customWidth="1"/>
    <col min="3" max="3" width="51.1796875" style="145" customWidth="1"/>
    <col min="4" max="4" width="20.26953125" style="145" customWidth="1"/>
    <col min="5" max="5" width="40.1796875" style="145" customWidth="1"/>
    <col min="6" max="6" width="46.1796875" style="145" customWidth="1"/>
    <col min="7" max="7" width="27.7265625" style="145" customWidth="1"/>
    <col min="8" max="15" width="9.1796875" style="145" customWidth="1"/>
    <col min="16" max="16" width="15.1796875" style="145" customWidth="1"/>
    <col min="17" max="17" width="9.1796875" style="145" customWidth="1"/>
    <col min="18" max="16384" width="9.1796875" style="145" hidden="1"/>
  </cols>
  <sheetData>
    <row r="1" spans="3:7"/>
    <row r="2" spans="3:7" ht="37.5">
      <c r="C2" s="146" t="s">
        <v>162</v>
      </c>
    </row>
    <row r="3" spans="3:7" ht="33.5">
      <c r="C3" s="147"/>
    </row>
    <row r="4" spans="3:7">
      <c r="C4" s="148"/>
    </row>
    <row r="5" spans="3:7" s="149" customFormat="1" ht="28.5">
      <c r="C5" s="150" t="s">
        <v>161</v>
      </c>
      <c r="G5" s="150" t="s">
        <v>170</v>
      </c>
    </row>
    <row r="6" spans="3:7"/>
    <row r="7" spans="3:7">
      <c r="C7" s="151"/>
    </row>
    <row r="8" spans="3:7"/>
    <row r="9" spans="3:7"/>
    <row r="10" spans="3:7"/>
    <row r="11" spans="3:7"/>
    <row r="12" spans="3:7"/>
    <row r="13" spans="3:7"/>
    <row r="14" spans="3:7"/>
    <row r="15" spans="3:7"/>
    <row r="16" spans="3:7"/>
    <row r="17" spans="15:15"/>
    <row r="18" spans="15:15"/>
    <row r="19" spans="15:15"/>
    <row r="20" spans="15:15"/>
    <row r="21" spans="15:15"/>
    <row r="22" spans="15:15"/>
    <row r="23" spans="15:15"/>
    <row r="24" spans="15:15"/>
    <row r="25" spans="15:15"/>
    <row r="26" spans="15:15"/>
    <row r="27" spans="15:15"/>
    <row r="28" spans="15:15"/>
    <row r="29" spans="15:15"/>
    <row r="30" spans="15:15"/>
    <row r="31" spans="15:15">
      <c r="O31" s="152"/>
    </row>
    <row r="32" spans="15:15" ht="18.75" customHeight="1"/>
    <row r="33" spans="3:16" ht="1.5" customHeight="1"/>
    <row r="34" spans="3:16" hidden="1"/>
    <row r="35" spans="3:16" hidden="1"/>
    <row r="36" spans="3:16" ht="25.5" thickBot="1">
      <c r="C36" s="150" t="s">
        <v>19</v>
      </c>
    </row>
    <row r="37" spans="3:16">
      <c r="M37" s="154" t="s">
        <v>171</v>
      </c>
      <c r="N37" s="155"/>
      <c r="O37" s="155"/>
      <c r="P37" s="156"/>
    </row>
    <row r="38" spans="3:16" ht="15" customHeight="1">
      <c r="M38" s="157"/>
      <c r="N38" s="158"/>
      <c r="O38" s="158"/>
      <c r="P38" s="159"/>
    </row>
    <row r="39" spans="3:16" ht="15" customHeight="1">
      <c r="M39" s="157"/>
      <c r="N39" s="158"/>
      <c r="O39" s="158"/>
      <c r="P39" s="159"/>
    </row>
    <row r="40" spans="3:16" ht="15" customHeight="1">
      <c r="M40" s="157"/>
      <c r="N40" s="158"/>
      <c r="O40" s="158"/>
      <c r="P40" s="159"/>
    </row>
    <row r="41" spans="3:16" ht="29.25" customHeight="1">
      <c r="M41" s="157"/>
      <c r="N41" s="158"/>
      <c r="O41" s="158"/>
      <c r="P41" s="159"/>
    </row>
    <row r="42" spans="3:16" ht="41.25" customHeight="1" thickBot="1">
      <c r="M42" s="160"/>
      <c r="N42" s="161"/>
      <c r="O42" s="161"/>
      <c r="P42" s="162"/>
    </row>
    <row r="43" spans="3:16" ht="30" customHeight="1"/>
    <row r="44" spans="3:16" hidden="1"/>
    <row r="45" spans="3:16" hidden="1"/>
    <row r="46" spans="3:16" hidden="1"/>
    <row r="47" spans="3:16" hidden="1"/>
    <row r="48" spans="3:16"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sheetData>
  <sheetProtection algorithmName="SHA-1" hashValue="XP8RJgvE5ZDeuIxS7W5cn1/koug=" saltValue="xJFeBtvTZOh10ixiWPeTHg==" spinCount="100000" sheet="1" objects="1" selectLockedCells="1"/>
  <dataConsolidate/>
  <mergeCells count="1">
    <mergeCell ref="M37:P42"/>
  </mergeCells>
  <dataValidations count="3">
    <dataValidation type="custom" allowBlank="1" showInputMessage="1" showErrorMessage="1" error="This button is a hyperlink to the interactive exercise page and is not supposed to be edited. Please click cancel." sqref="E40">
      <formula1>"Take me to the future! &gt;&gt;&gt;"</formula1>
    </dataValidation>
    <dataValidation type="custom" showInputMessage="1" showErrorMessage="1" error="This button is a hyperlink to the interactive exercise page and is not supposed to be edited. Please click cancel." sqref="M37:P42">
      <formula1>"By clicking to proceed to the tool, I confirm that I have read and understood the guidance and important notice &gt;&gt;&gt;"</formula1>
    </dataValidation>
    <dataValidation type="custom" allowBlank="1" showInputMessage="1" showErrorMessage="1" error="This cell is not supposed to be edited. Please click cancel." sqref="O32">
      <formula1>""</formula1>
    </dataValidation>
  </dataValidations>
  <hyperlinks>
    <hyperlink ref="M37" location="'FSotF Exercise'!C9" display="'FSotF Exercise'!C9"/>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showRowColHeaders="0" tabSelected="1" topLeftCell="D1" zoomScale="85" zoomScaleNormal="85" workbookViewId="0">
      <selection activeCell="F7" sqref="F7"/>
    </sheetView>
  </sheetViews>
  <sheetFormatPr defaultColWidth="0" defaultRowHeight="13" zeroHeight="1"/>
  <cols>
    <col min="1" max="1" width="2.26953125" style="9" customWidth="1"/>
    <col min="2" max="2" width="51.7265625" style="9" customWidth="1"/>
    <col min="3" max="3" width="26.54296875" style="9" customWidth="1"/>
    <col min="4" max="4" width="2" style="9" customWidth="1"/>
    <col min="5" max="5" width="48.26953125" style="9" customWidth="1"/>
    <col min="6" max="6" width="19.1796875" style="11" customWidth="1"/>
    <col min="7" max="8" width="19.1796875" style="12" customWidth="1"/>
    <col min="9" max="9" width="2.1796875" style="9" customWidth="1"/>
    <col min="10" max="10" width="47.1796875" style="9" customWidth="1"/>
    <col min="11" max="11" width="19.1796875" style="11" customWidth="1"/>
    <col min="12" max="13" width="19.1796875" style="12" customWidth="1"/>
    <col min="14" max="14" width="3" style="9" customWidth="1"/>
    <col min="15" max="16384" width="3" style="9" hidden="1"/>
  </cols>
  <sheetData>
    <row r="1" spans="2:13">
      <c r="E1" s="10"/>
      <c r="J1" s="10"/>
    </row>
    <row r="2" spans="2:13" ht="48" customHeight="1">
      <c r="B2" s="13" t="s">
        <v>163</v>
      </c>
      <c r="E2" s="10" t="s">
        <v>121</v>
      </c>
      <c r="F2" s="121" t="s">
        <v>41</v>
      </c>
      <c r="G2" s="122" t="s">
        <v>20</v>
      </c>
      <c r="H2" s="122" t="s">
        <v>21</v>
      </c>
      <c r="I2" s="104"/>
      <c r="J2" s="169" t="s">
        <v>167</v>
      </c>
      <c r="K2" s="123" t="s">
        <v>41</v>
      </c>
      <c r="L2" s="122" t="s">
        <v>20</v>
      </c>
      <c r="M2" s="122" t="s">
        <v>21</v>
      </c>
    </row>
    <row r="3" spans="2:13" s="15" customFormat="1" ht="18" customHeight="1">
      <c r="B3" s="14" t="s">
        <v>17</v>
      </c>
      <c r="F3" s="69"/>
      <c r="G3" s="105"/>
      <c r="H3" s="105"/>
      <c r="I3" s="106"/>
      <c r="J3" s="169"/>
      <c r="K3" s="107"/>
      <c r="L3" s="105"/>
      <c r="M3" s="105"/>
    </row>
    <row r="4" spans="2:13" s="15" customFormat="1" ht="17.25" customHeight="1" thickBot="1">
      <c r="B4" s="33" t="s">
        <v>60</v>
      </c>
      <c r="C4" s="16"/>
      <c r="E4" s="135"/>
      <c r="F4" s="136" t="str">
        <f>"Million "&amp;IV.SelectedCCYCode</f>
        <v xml:space="preserve">Million </v>
      </c>
      <c r="G4" s="137" t="str">
        <f>"Million "&amp;IV.SelectedCCYCode</f>
        <v xml:space="preserve">Million </v>
      </c>
      <c r="H4" s="137" t="str">
        <f>"Million "&amp;IV.SelectedCCYCode</f>
        <v xml:space="preserve">Million </v>
      </c>
      <c r="I4" s="106"/>
      <c r="J4" s="108" t="s">
        <v>39</v>
      </c>
      <c r="K4" s="107" t="str">
        <f>"Million "&amp;IV.SelectedCCYCode</f>
        <v xml:space="preserve">Million </v>
      </c>
      <c r="L4" s="107" t="str">
        <f>"Million "&amp;IV.SelectedCCYCode</f>
        <v xml:space="preserve">Million </v>
      </c>
      <c r="M4" s="107" t="str">
        <f>"Million "&amp;IV.SelectedCCYCode</f>
        <v xml:space="preserve">Million </v>
      </c>
    </row>
    <row r="5" spans="2:13" s="15" customFormat="1" ht="17.25" customHeight="1" thickBot="1">
      <c r="B5" s="34" t="s">
        <v>18</v>
      </c>
      <c r="C5" s="16"/>
      <c r="E5" s="142" t="s">
        <v>165</v>
      </c>
      <c r="F5" s="69"/>
      <c r="G5" s="144"/>
      <c r="H5" s="140">
        <f t="shared" ref="H5:H6" si="0">SUM(F5:G5)</f>
        <v>0</v>
      </c>
      <c r="J5" s="18" t="s">
        <v>27</v>
      </c>
      <c r="K5" s="72"/>
      <c r="L5" s="115"/>
      <c r="M5" s="115"/>
    </row>
    <row r="6" spans="2:13" s="15" customFormat="1" ht="17.25" customHeight="1">
      <c r="B6" s="19" t="s">
        <v>61</v>
      </c>
      <c r="C6" s="134" t="s">
        <v>157</v>
      </c>
      <c r="E6" s="142" t="s">
        <v>166</v>
      </c>
      <c r="F6" s="141"/>
      <c r="G6" s="124"/>
      <c r="H6" s="140">
        <f t="shared" si="0"/>
        <v>0</v>
      </c>
      <c r="J6" s="102" t="s">
        <v>10</v>
      </c>
      <c r="K6" s="124">
        <v>5000</v>
      </c>
      <c r="L6" s="83"/>
      <c r="M6" s="83">
        <f t="shared" ref="M6:M9" si="1">SUM(K6:L6)</f>
        <v>5000</v>
      </c>
    </row>
    <row r="7" spans="2:13" s="15" customFormat="1" ht="17.25" customHeight="1">
      <c r="B7" s="20"/>
      <c r="E7" s="138" t="s">
        <v>24</v>
      </c>
      <c r="F7" s="124"/>
      <c r="G7" s="139"/>
      <c r="H7" s="140">
        <f>SUM(F7:G7)</f>
        <v>0</v>
      </c>
      <c r="J7" s="102" t="s">
        <v>8</v>
      </c>
      <c r="K7" s="124">
        <v>4000</v>
      </c>
      <c r="L7" s="91" t="str">
        <f>IF(FSOTFEx.SelectedCCY="","",(
SUMPRODUCT(C27:C30,INDEX(IV.table,MATCH(B27,IV.EntLevInputs,0),MATCH(IV.SelectedCCYCode,IV.CurrencyOptions,0)):INDEX(IV.table,MATCH(B30,IV.EntLevInputs,0),MATCH(IV.SelectedCCYCode,IV.CurrencyOptions,0)))
+(C38*INDEX(IV.table,MATCH(B38,IV.EntLevInputs,0),MATCH(IV.SelectedCCYCode,IV.CurrencyOptions,0)))
)/1000000)</f>
        <v/>
      </c>
      <c r="M7" s="83">
        <f>SUM(K7:L7)</f>
        <v>4000</v>
      </c>
    </row>
    <row r="8" spans="2:13" s="15" customFormat="1" ht="17.25" customHeight="1" thickBot="1">
      <c r="B8" s="119" t="s">
        <v>158</v>
      </c>
      <c r="C8" s="35" t="s">
        <v>56</v>
      </c>
      <c r="E8" s="17" t="s">
        <v>164</v>
      </c>
      <c r="F8" s="124">
        <v>-10000</v>
      </c>
      <c r="G8" s="83"/>
      <c r="H8" s="83">
        <f t="shared" ref="H8" si="2">SUM(F8:G8)</f>
        <v>-10000</v>
      </c>
      <c r="J8" s="110" t="s">
        <v>13</v>
      </c>
      <c r="K8" s="112"/>
      <c r="L8" s="91" t="str">
        <f>IF(FSOTFEx.SelectedCCY="","",(
SUMPRODUCT(C10:C12,INDEX(IV.table,MATCH(B10,IV.EntLevInputs,0),MATCH(IV.SelectedCCYCode,IV.CurrencyOptions,0)):INDEX(IV.table,MATCH(B12,IV.EntLevInputs,0),MATCH(IV.SelectedCCYCode,IV.CurrencyOptions,0)))
+C34*INDEX(IV.table,MATCH(B34,IV.EntLevInputs,0),MATCH(IV.SelectedCCYCode,IV.CurrencyOptions,0))
)/1000000)</f>
        <v/>
      </c>
      <c r="M8" s="83">
        <f t="shared" si="1"/>
        <v>0</v>
      </c>
    </row>
    <row r="9" spans="2:13" s="15" customFormat="1" ht="17.25" customHeight="1" thickBot="1">
      <c r="B9" s="26" t="s">
        <v>55</v>
      </c>
      <c r="C9" s="125"/>
      <c r="E9" s="17" t="s">
        <v>124</v>
      </c>
      <c r="F9" s="70">
        <f>F7+F8</f>
        <v>-10000</v>
      </c>
      <c r="G9" s="84">
        <f>SUM(G5:G8)</f>
        <v>0</v>
      </c>
      <c r="H9" s="84">
        <f>SUM(H5:H8)</f>
        <v>-10000</v>
      </c>
      <c r="J9" s="102" t="s">
        <v>115</v>
      </c>
      <c r="K9" s="126">
        <v>1000</v>
      </c>
      <c r="L9" s="83"/>
      <c r="M9" s="83">
        <f t="shared" si="1"/>
        <v>1000</v>
      </c>
    </row>
    <row r="10" spans="2:13" s="15" customFormat="1" ht="17.25" customHeight="1" thickBot="1">
      <c r="B10" s="26" t="s">
        <v>74</v>
      </c>
      <c r="C10" s="127"/>
      <c r="E10" s="23" t="s">
        <v>44</v>
      </c>
      <c r="F10" s="124">
        <v>-5000</v>
      </c>
      <c r="G10" s="83"/>
      <c r="H10" s="83">
        <f>F10</f>
        <v>-5000</v>
      </c>
      <c r="J10" s="17" t="s">
        <v>28</v>
      </c>
      <c r="K10" s="73">
        <f>SUM(K6:K9)</f>
        <v>10000</v>
      </c>
      <c r="L10" s="84">
        <f>SUM(L6:L9)</f>
        <v>0</v>
      </c>
      <c r="M10" s="84">
        <f>SUM(M6:M9)</f>
        <v>10000</v>
      </c>
    </row>
    <row r="11" spans="2:13" s="15" customFormat="1" ht="17.25" customHeight="1">
      <c r="B11" s="26" t="s">
        <v>75</v>
      </c>
      <c r="C11" s="127"/>
      <c r="E11" s="142" t="s">
        <v>127</v>
      </c>
      <c r="F11" s="109"/>
      <c r="G11" s="109"/>
      <c r="H11" s="109"/>
      <c r="J11" s="21" t="s">
        <v>12</v>
      </c>
      <c r="K11" s="74"/>
      <c r="L11" s="113"/>
      <c r="M11" s="113"/>
    </row>
    <row r="12" spans="2:13" s="15" customFormat="1" ht="17.25" customHeight="1">
      <c r="B12" s="26" t="s">
        <v>76</v>
      </c>
      <c r="C12" s="127"/>
      <c r="E12" s="143" t="s">
        <v>122</v>
      </c>
      <c r="F12" s="111"/>
      <c r="G12" s="91" t="str">
        <f>IF(FSOTFEx.SelectedCCY="","",(((C15*INDEX(IV.table,MATCH(B15,IV.EntLevInputs,0),MATCH(IV.SelectedCCYCode,IV.CurrencyOptions,0))*C16)/1000000))
+ ((C13*INDEX(IV.table,MATCH(B13,IV.EntLevInputs,0),MATCH(IV.SelectedCCYCode,IV.CurrencyOptions,0))*C14)/1000000))</f>
        <v/>
      </c>
      <c r="H12" s="83" t="str">
        <f>G12</f>
        <v/>
      </c>
      <c r="J12" s="102" t="s">
        <v>2</v>
      </c>
      <c r="K12" s="124">
        <v>6000</v>
      </c>
      <c r="L12" s="83"/>
      <c r="M12" s="83">
        <f>SUM(K12:L12)</f>
        <v>6000</v>
      </c>
    </row>
    <row r="13" spans="2:13" s="15" customFormat="1" ht="17.25" customHeight="1">
      <c r="B13" s="26" t="s">
        <v>159</v>
      </c>
      <c r="C13" s="127"/>
      <c r="E13" s="143" t="s">
        <v>123</v>
      </c>
      <c r="F13" s="111"/>
      <c r="G13" s="91" t="str">
        <f>IF(FSOTFEx.SelectedCCY="","",(C19*IV.SROI.mult))</f>
        <v/>
      </c>
      <c r="H13" s="83" t="str">
        <f t="shared" ref="H13:H23" si="3">G13</f>
        <v/>
      </c>
      <c r="J13" s="102" t="s">
        <v>29</v>
      </c>
      <c r="K13" s="124">
        <v>4000</v>
      </c>
      <c r="L13" s="83"/>
      <c r="M13" s="83">
        <f t="shared" ref="M13:M15" si="4">SUM(K13:L13)</f>
        <v>4000</v>
      </c>
    </row>
    <row r="14" spans="2:13" s="15" customFormat="1" ht="17.25" customHeight="1">
      <c r="B14" s="26" t="s">
        <v>86</v>
      </c>
      <c r="C14" s="128"/>
      <c r="E14" s="143" t="s">
        <v>25</v>
      </c>
      <c r="F14" s="111"/>
      <c r="G14" s="91" t="str">
        <f>IF(FSOTFEx.SelectedCCY="","",(SUMPRODUCT(C27:C30,
INDEX(IV.table,MATCH(B27,IV.EntLevInputs,0),MATCH(IV.SelectedCCYCode,IV.CurrencyOptions,0)):INDEX(IV.table,MATCH(B30,IV.EntLevInputs,0),MATCH(IV.SelectedCCYCode,IV.CurrencyOptions,0))))
/(IV.Land.DF*1000000))</f>
        <v/>
      </c>
      <c r="H14" s="83" t="str">
        <f t="shared" si="3"/>
        <v/>
      </c>
      <c r="J14" s="102" t="s">
        <v>116</v>
      </c>
      <c r="K14" s="124">
        <v>3000</v>
      </c>
      <c r="L14" s="83"/>
      <c r="M14" s="83">
        <f t="shared" si="4"/>
        <v>3000</v>
      </c>
    </row>
    <row r="15" spans="2:13" s="15" customFormat="1" ht="17.25" customHeight="1" thickBot="1">
      <c r="B15" s="101" t="s">
        <v>160</v>
      </c>
      <c r="C15" s="127"/>
      <c r="E15" s="142" t="s">
        <v>128</v>
      </c>
      <c r="F15" s="111"/>
      <c r="G15" s="113"/>
      <c r="H15" s="113"/>
      <c r="J15" s="102" t="s">
        <v>3</v>
      </c>
      <c r="K15" s="126">
        <v>2000</v>
      </c>
      <c r="L15" s="83"/>
      <c r="M15" s="83">
        <f t="shared" si="4"/>
        <v>2000</v>
      </c>
    </row>
    <row r="16" spans="2:13" s="15" customFormat="1" ht="17.25" customHeight="1" thickBot="1">
      <c r="B16" s="26" t="s">
        <v>85</v>
      </c>
      <c r="C16" s="129"/>
      <c r="E16" s="143" t="s">
        <v>126</v>
      </c>
      <c r="F16" s="111"/>
      <c r="G16" s="91" t="str">
        <f>IF(FSOTFEx.SelectedCCY="","",0-(C20*INDEX(IV.table,MATCH(B20,IV.EntLevInputs,0),MATCH(IV.SelectedCCYCode,IV.CurrencyOptions,0))
+C35*INDEX(IV.table,MATCH(B35,IV.EntLevInputs,0),MATCH(IV.SelectedCCYCode,IV.CurrencyOptions,0)))/1000000)</f>
        <v/>
      </c>
      <c r="H16" s="83" t="str">
        <f t="shared" si="3"/>
        <v/>
      </c>
      <c r="J16" s="17" t="s">
        <v>11</v>
      </c>
      <c r="K16" s="75">
        <f>SUM(K12:K15)</f>
        <v>15000</v>
      </c>
      <c r="L16" s="84">
        <f>SUM(L12:L15)</f>
        <v>0</v>
      </c>
      <c r="M16" s="84">
        <f>SUM(M12:M15)</f>
        <v>15000</v>
      </c>
    </row>
    <row r="17" spans="2:13" s="15" customFormat="1" ht="17.25" customHeight="1" thickBot="1">
      <c r="B17" s="26" t="s">
        <v>69</v>
      </c>
      <c r="C17" s="127"/>
      <c r="E17" s="143" t="s">
        <v>0</v>
      </c>
      <c r="F17" s="111"/>
      <c r="G17" s="91" t="str">
        <f>IF(FSOTFEx.SelectedCCY="","",0-(SUMPRODUCT(C21:C23,
INDEX(IV.table,MATCH(B21,IV.EntLevInputs,0),MATCH(IV.SelectedCCYCode,IV.CurrencyOptions,0)):INDEX(IV.table,MATCH(B23,IV.EntLevInputs,0),MATCH(IV.SelectedCCYCode,IV.CurrencyOptions,0)))+
C36*INDEX(IV.table,MATCH(B36,IV.EntLevInputs,0),MATCH(IV.SelectedCCYCode,IV.CurrencyOptions,0)))/1000000)</f>
        <v/>
      </c>
      <c r="H17" s="83" t="str">
        <f t="shared" si="3"/>
        <v/>
      </c>
      <c r="J17" s="22" t="s">
        <v>5</v>
      </c>
      <c r="K17" s="73">
        <f>K16+K10</f>
        <v>25000</v>
      </c>
      <c r="L17" s="84">
        <f>L10+L16</f>
        <v>0</v>
      </c>
      <c r="M17" s="84">
        <f>M10+M16</f>
        <v>25000</v>
      </c>
    </row>
    <row r="18" spans="2:13" s="15" customFormat="1" ht="17.25" customHeight="1">
      <c r="B18" s="26" t="s">
        <v>70</v>
      </c>
      <c r="C18" s="127"/>
      <c r="E18" s="143" t="s">
        <v>26</v>
      </c>
      <c r="F18" s="111"/>
      <c r="G18" s="91" t="str">
        <f>IF(FSOTFEx.SelectedCCY="","",0-(SUMPRODUCT(C24:C26,
INDEX(IV.table,MATCH(B24,IV.EntLevInputs,0),MATCH(IV.SelectedCCYCode,IV.CurrencyOptions,0)):INDEX(IV.table,MATCH(B26,IV.EntLevInputs,0),MATCH(IV.SelectedCCYCode,IV.CurrencyOptions,0)))+
C37*INDEX(IV.table,MATCH(B37,IV.EntLevInputs,0),MATCH(IV.SelectedCCYCode,IV.CurrencyOptions,0)))/1000000)</f>
        <v/>
      </c>
      <c r="H18" s="83" t="str">
        <f t="shared" si="3"/>
        <v/>
      </c>
      <c r="J18" s="20"/>
      <c r="K18" s="76"/>
      <c r="L18" s="116"/>
      <c r="M18" s="116"/>
    </row>
    <row r="19" spans="2:13" s="15" customFormat="1" ht="17.25" customHeight="1">
      <c r="B19" s="26" t="str">
        <f>"Philanthropic and external CSR spending (million "&amp;IV.SelectedCCYCode&amp;")"</f>
        <v>Philanthropic and external CSR spending (million )</v>
      </c>
      <c r="C19" s="153"/>
      <c r="E19" s="143" t="s">
        <v>4</v>
      </c>
      <c r="F19" s="111"/>
      <c r="G19" s="91" t="str">
        <f>IF(FSOTFEx.SelectedCCY="","",(
SUMPRODUCT(C27:C30,
INDEX(IV.table,MATCH(B27,IV.EntLevInputs,0),MATCH(IV.SelectedCCYCode,IV.CurrencyOptions,0)):INDEX(IV.table,MATCH(B30,IV.EntLevInputs,0),MATCH(IV.SelectedCCYCode,IV.CurrencyOptions,0)))
-SUM(C27:C30)*INDEX(IV.table,25,MATCH(IV.SelectedCCYCode,IV.CurrencyOptions,0))
+(C38*INDEX(IV.table,31,MATCH(IV.SelectedCCYCode,IV.CurrencyOptions,0)))
-(C38*INDEX(IV.table,25,MATCH(IV.SelectedCCYCode,IV.CurrencyOptions,0)))
)/(IV.Land.DF*1000000))</f>
        <v/>
      </c>
      <c r="H19" s="83" t="str">
        <f t="shared" si="3"/>
        <v/>
      </c>
      <c r="J19" s="17" t="s">
        <v>40</v>
      </c>
      <c r="K19" s="76"/>
      <c r="L19" s="116"/>
      <c r="M19" s="116"/>
    </row>
    <row r="20" spans="2:13" s="15" customFormat="1" ht="17.25" customHeight="1">
      <c r="B20" s="26" t="s">
        <v>62</v>
      </c>
      <c r="C20" s="127"/>
      <c r="E20" s="143" t="s">
        <v>1</v>
      </c>
      <c r="F20" s="111"/>
      <c r="G20" s="91" t="str">
        <f>IF(FSOTFEx.SelectedCCY="","",0-SUMPRODUCT(C17:C18,
INDEX(IV.table,MATCH(B17,IV.EntLevInputs,0),MATCH(IV.SelectedCCYCode,IV.CurrencyOptions,0)):INDEX(IV.table,MATCH(B18,IV.EntLevInputs,0),MATCH(IV.SelectedCCYCode,IV.CurrencyOptions,0))
)/1000000)</f>
        <v/>
      </c>
      <c r="H20" s="83" t="str">
        <f t="shared" si="3"/>
        <v/>
      </c>
      <c r="J20" s="18" t="s">
        <v>30</v>
      </c>
      <c r="K20" s="77"/>
      <c r="L20" s="115"/>
      <c r="M20" s="115"/>
    </row>
    <row r="21" spans="2:13" s="15" customFormat="1" ht="17.25" customHeight="1">
      <c r="B21" s="26" t="s">
        <v>63</v>
      </c>
      <c r="C21" s="127"/>
      <c r="E21" s="142" t="s">
        <v>129</v>
      </c>
      <c r="F21" s="111"/>
      <c r="G21" s="113"/>
      <c r="H21" s="113"/>
      <c r="J21" s="102" t="s">
        <v>31</v>
      </c>
      <c r="K21" s="130">
        <v>7000</v>
      </c>
      <c r="L21" s="83"/>
      <c r="M21" s="83">
        <f>SUM(K21:L21)</f>
        <v>7000</v>
      </c>
    </row>
    <row r="22" spans="2:13" s="15" customFormat="1" ht="17.25" customHeight="1" thickBot="1">
      <c r="B22" s="26" t="s">
        <v>64</v>
      </c>
      <c r="C22" s="127"/>
      <c r="E22" s="143" t="s">
        <v>48</v>
      </c>
      <c r="F22" s="112"/>
      <c r="G22" s="91" t="str">
        <f>IF(FSOTFEx.SelectedCCY="","",(L8*-IV.HC.DepRate)
+(
(C15*INDEX(IV.table,MATCH(B15,IV.EntLevInputs,0),MATCH(IV.SelectedCCYCode,IV.CurrencyOptions,0))
+(C13*INDEX(IV.table,MATCH(B13,IV.EntLevInputs,0),MATCH(IV.SelectedCCYCode,IV.CurrencyOptions,0))))/1000000
))</f>
        <v/>
      </c>
      <c r="H22" s="83" t="str">
        <f t="shared" si="3"/>
        <v/>
      </c>
      <c r="J22" s="102" t="s">
        <v>117</v>
      </c>
      <c r="K22" s="126">
        <v>4000</v>
      </c>
      <c r="L22" s="83"/>
      <c r="M22" s="83">
        <f>SUM(K22:L22)</f>
        <v>4000</v>
      </c>
    </row>
    <row r="23" spans="2:13" s="15" customFormat="1" ht="17.25" customHeight="1" thickBot="1">
      <c r="B23" s="26" t="s">
        <v>68</v>
      </c>
      <c r="C23" s="127"/>
      <c r="E23" s="143" t="s">
        <v>125</v>
      </c>
      <c r="F23" s="111"/>
      <c r="G23" s="91" t="str">
        <f>IF(FSOTFEx.SelectedCCY="","",(
C31*INDEX(IV.table,MATCH(B31,IV.EntLevInputs,0),MATCH(IV.SelectedCCYCode,IV.CurrencyOptions,0))
-C32*INDEX(IV.table,MATCH(B32,IV.EntLevInputs,0),MATCH(IV.SelectedCCYCode,IV.CurrencyOptions,0))
)/1000000)</f>
        <v/>
      </c>
      <c r="H23" s="83" t="str">
        <f t="shared" si="3"/>
        <v/>
      </c>
      <c r="J23" s="17" t="s">
        <v>33</v>
      </c>
      <c r="K23" s="73">
        <f>SUM(K21:K22)</f>
        <v>11000</v>
      </c>
      <c r="L23" s="87">
        <f>SUM(L21:L22)</f>
        <v>0</v>
      </c>
      <c r="M23" s="84">
        <f>SUM(M21:M22)</f>
        <v>11000</v>
      </c>
    </row>
    <row r="24" spans="2:13" s="15" customFormat="1" ht="17.25" customHeight="1" thickBot="1">
      <c r="B24" s="26" t="s">
        <v>65</v>
      </c>
      <c r="C24" s="127"/>
      <c r="E24" s="17" t="s">
        <v>155</v>
      </c>
      <c r="F24" s="70">
        <f>F9+F10</f>
        <v>-15000</v>
      </c>
      <c r="G24" s="84">
        <f>G9+SUM(G10:G23)</f>
        <v>0</v>
      </c>
      <c r="H24" s="84">
        <f>H9+SUM(H10:H23)</f>
        <v>-15000</v>
      </c>
      <c r="J24" s="18" t="s">
        <v>14</v>
      </c>
      <c r="K24" s="78"/>
      <c r="L24" s="113"/>
      <c r="M24" s="113"/>
    </row>
    <row r="25" spans="2:13" s="15" customFormat="1" ht="17.25" customHeight="1">
      <c r="B25" s="26" t="s">
        <v>66</v>
      </c>
      <c r="C25" s="131"/>
      <c r="E25" s="20" t="s">
        <v>45</v>
      </c>
      <c r="F25" s="124"/>
      <c r="G25" s="83"/>
      <c r="H25" s="83">
        <f t="shared" ref="H25:H28" si="5">SUM(F25:G25)</f>
        <v>0</v>
      </c>
      <c r="J25" s="102" t="s">
        <v>32</v>
      </c>
      <c r="K25" s="124">
        <v>4000</v>
      </c>
      <c r="L25" s="83"/>
      <c r="M25" s="83">
        <f>SUM(K25:L25)</f>
        <v>4000</v>
      </c>
    </row>
    <row r="26" spans="2:13" s="15" customFormat="1" ht="17.25" customHeight="1">
      <c r="B26" s="26" t="s">
        <v>67</v>
      </c>
      <c r="C26" s="131"/>
      <c r="E26" s="17" t="s">
        <v>23</v>
      </c>
      <c r="F26" s="130"/>
      <c r="G26" s="83"/>
      <c r="H26" s="83">
        <f t="shared" si="5"/>
        <v>0</v>
      </c>
      <c r="J26" s="102" t="s">
        <v>31</v>
      </c>
      <c r="K26" s="126">
        <v>2000</v>
      </c>
      <c r="L26" s="83"/>
      <c r="M26" s="83">
        <f t="shared" ref="M26" si="6">SUM(K26:L26)</f>
        <v>2000</v>
      </c>
    </row>
    <row r="27" spans="2:13" s="15" customFormat="1" ht="17.25" customHeight="1" thickBot="1">
      <c r="B27" s="26" t="s">
        <v>78</v>
      </c>
      <c r="C27" s="127"/>
      <c r="E27" s="20" t="s">
        <v>46</v>
      </c>
      <c r="F27" s="132"/>
      <c r="G27" s="83"/>
      <c r="H27" s="83">
        <f t="shared" si="5"/>
        <v>0</v>
      </c>
      <c r="J27" s="102" t="s">
        <v>118</v>
      </c>
      <c r="K27" s="126">
        <v>1000</v>
      </c>
      <c r="L27" s="83"/>
      <c r="M27" s="83">
        <f t="shared" ref="M27" si="7">SUM(K27:L27)</f>
        <v>1000</v>
      </c>
    </row>
    <row r="28" spans="2:13" s="15" customFormat="1" ht="17.25" customHeight="1" thickBot="1">
      <c r="B28" s="26" t="s">
        <v>79</v>
      </c>
      <c r="C28" s="127"/>
      <c r="E28" s="143" t="s">
        <v>9</v>
      </c>
      <c r="F28" s="114"/>
      <c r="G28" s="91">
        <f>0-F27</f>
        <v>0</v>
      </c>
      <c r="H28" s="83">
        <f t="shared" si="5"/>
        <v>0</v>
      </c>
      <c r="J28" s="17" t="s">
        <v>15</v>
      </c>
      <c r="K28" s="73">
        <f>SUM(K25:K27)</f>
        <v>7000</v>
      </c>
      <c r="L28" s="87">
        <f>SUM(L25:L27)</f>
        <v>0</v>
      </c>
      <c r="M28" s="84">
        <f>SUM(M25:M27)</f>
        <v>7000</v>
      </c>
    </row>
    <row r="29" spans="2:13" s="15" customFormat="1" ht="17.25" customHeight="1" thickBot="1">
      <c r="B29" s="26" t="s">
        <v>80</v>
      </c>
      <c r="C29" s="127"/>
      <c r="E29" s="24" t="s">
        <v>156</v>
      </c>
      <c r="F29" s="71">
        <f>F24+SUM(F25:F28)</f>
        <v>-15000</v>
      </c>
      <c r="G29" s="85">
        <f>G24+SUM(G25:G28)</f>
        <v>0</v>
      </c>
      <c r="H29" s="86">
        <f>H24+SUM(H25:H28)</f>
        <v>-15000</v>
      </c>
      <c r="J29" s="22" t="s">
        <v>6</v>
      </c>
      <c r="K29" s="79">
        <f>K28+K23</f>
        <v>18000</v>
      </c>
      <c r="L29" s="84">
        <f>L28+L23</f>
        <v>0</v>
      </c>
      <c r="M29" s="84">
        <f>M23+M28</f>
        <v>18000</v>
      </c>
    </row>
    <row r="30" spans="2:13" s="15" customFormat="1" ht="17.25" customHeight="1" thickTop="1" thickBot="1">
      <c r="B30" s="26" t="s">
        <v>81</v>
      </c>
      <c r="C30" s="127"/>
      <c r="J30" s="22" t="s">
        <v>37</v>
      </c>
      <c r="K30" s="79">
        <f>K17-K29</f>
        <v>7000</v>
      </c>
      <c r="L30" s="84">
        <f>L17-L29</f>
        <v>0</v>
      </c>
      <c r="M30" s="84">
        <f>M17-M29</f>
        <v>7000</v>
      </c>
    </row>
    <row r="31" spans="2:13" s="15" customFormat="1" ht="17.25" customHeight="1">
      <c r="B31" s="26" t="s">
        <v>82</v>
      </c>
      <c r="C31" s="127"/>
      <c r="E31" s="89" t="s">
        <v>19</v>
      </c>
      <c r="F31" s="170" t="s">
        <v>169</v>
      </c>
      <c r="G31" s="170"/>
      <c r="H31" s="171"/>
      <c r="J31" s="20"/>
      <c r="K31" s="76"/>
      <c r="L31" s="116"/>
      <c r="M31" s="116"/>
    </row>
    <row r="32" spans="2:13" s="15" customFormat="1" ht="17.25" customHeight="1">
      <c r="B32" s="27" t="s">
        <v>83</v>
      </c>
      <c r="C32" s="127"/>
      <c r="E32" s="163" t="s">
        <v>168</v>
      </c>
      <c r="F32" s="164"/>
      <c r="G32" s="164"/>
      <c r="H32" s="165"/>
      <c r="J32" s="17" t="s">
        <v>38</v>
      </c>
      <c r="K32" s="76"/>
      <c r="L32" s="116"/>
      <c r="M32" s="116"/>
    </row>
    <row r="33" spans="2:13" s="15" customFormat="1" ht="17.25" customHeight="1">
      <c r="B33" s="120" t="s">
        <v>120</v>
      </c>
      <c r="C33" s="28" t="s">
        <v>56</v>
      </c>
      <c r="E33" s="163"/>
      <c r="F33" s="164"/>
      <c r="G33" s="164"/>
      <c r="H33" s="165"/>
      <c r="J33" s="103" t="s">
        <v>36</v>
      </c>
      <c r="K33" s="124">
        <v>500</v>
      </c>
      <c r="L33" s="82"/>
      <c r="M33" s="82">
        <f>SUM(K33:L33)</f>
        <v>500</v>
      </c>
    </row>
    <row r="34" spans="2:13" s="15" customFormat="1" ht="17.25" customHeight="1">
      <c r="B34" s="26" t="s">
        <v>77</v>
      </c>
      <c r="C34" s="127"/>
      <c r="E34" s="163"/>
      <c r="F34" s="164"/>
      <c r="G34" s="164"/>
      <c r="H34" s="165"/>
      <c r="J34" s="102" t="s">
        <v>7</v>
      </c>
      <c r="K34" s="126">
        <v>6000</v>
      </c>
      <c r="L34" s="83"/>
      <c r="M34" s="83">
        <f>SUM(K34:L34)</f>
        <v>6000</v>
      </c>
    </row>
    <row r="35" spans="2:13" s="15" customFormat="1" ht="17.25" customHeight="1" thickBot="1">
      <c r="B35" s="26" t="s">
        <v>71</v>
      </c>
      <c r="C35" s="127"/>
      <c r="E35" s="163"/>
      <c r="F35" s="164"/>
      <c r="G35" s="164"/>
      <c r="H35" s="165"/>
      <c r="J35" s="102" t="s">
        <v>119</v>
      </c>
      <c r="K35" s="133">
        <v>500</v>
      </c>
      <c r="L35" s="83"/>
      <c r="M35" s="83">
        <f>SUM(K35:L35)</f>
        <v>500</v>
      </c>
    </row>
    <row r="36" spans="2:13" s="15" customFormat="1" ht="17.25" customHeight="1" thickBot="1">
      <c r="B36" s="26" t="s">
        <v>72</v>
      </c>
      <c r="C36" s="127"/>
      <c r="E36" s="163"/>
      <c r="F36" s="164"/>
      <c r="G36" s="164"/>
      <c r="H36" s="165"/>
      <c r="J36" s="24" t="s">
        <v>22</v>
      </c>
      <c r="K36" s="80">
        <f>SUM(K33:K35)</f>
        <v>7000</v>
      </c>
      <c r="L36" s="85">
        <f>SUM(L33:L35)</f>
        <v>0</v>
      </c>
      <c r="M36" s="85">
        <f>SUM(K36:L36)</f>
        <v>7000</v>
      </c>
    </row>
    <row r="37" spans="2:13" s="15" customFormat="1" ht="17.25" customHeight="1" thickTop="1">
      <c r="B37" s="26" t="s">
        <v>73</v>
      </c>
      <c r="C37" s="127"/>
      <c r="E37" s="163"/>
      <c r="F37" s="164"/>
      <c r="G37" s="164"/>
      <c r="H37" s="165"/>
      <c r="J37" s="20"/>
      <c r="K37" s="78"/>
      <c r="L37" s="113"/>
      <c r="M37" s="113"/>
    </row>
    <row r="38" spans="2:13" s="15" customFormat="1" ht="17.25" customHeight="1" thickBot="1">
      <c r="B38" s="27" t="s">
        <v>84</v>
      </c>
      <c r="C38" s="127"/>
      <c r="E38" s="166"/>
      <c r="F38" s="167"/>
      <c r="G38" s="167"/>
      <c r="H38" s="168"/>
      <c r="J38" s="25" t="s">
        <v>16</v>
      </c>
      <c r="K38" s="81">
        <f>K17-K29-K36</f>
        <v>0</v>
      </c>
      <c r="L38" s="85">
        <f>L17-L29-L36</f>
        <v>0</v>
      </c>
      <c r="M38" s="85">
        <f>M17-M29-M36</f>
        <v>0</v>
      </c>
    </row>
    <row r="39" spans="2:13" ht="13.5" thickTop="1">
      <c r="E39" s="88"/>
      <c r="F39" s="88"/>
      <c r="G39" s="88"/>
      <c r="H39" s="88"/>
    </row>
    <row r="40" spans="2:13" hidden="1">
      <c r="E40" s="88"/>
      <c r="F40" s="88"/>
      <c r="G40" s="88"/>
      <c r="H40" s="88"/>
    </row>
    <row r="41" spans="2:13" hidden="1">
      <c r="E41" s="32"/>
      <c r="F41" s="32"/>
      <c r="G41" s="32"/>
      <c r="H41" s="32"/>
    </row>
    <row r="42" spans="2:13" hidden="1"/>
    <row r="43" spans="2:13" hidden="1"/>
  </sheetData>
  <sheetProtection algorithmName="SHA-1" hashValue="BiLhGF1EV6Us/h7sgl8xNDR2nqI=" saltValue="BTZEoDdDkwQxtOt0LkqRKw==" spinCount="100000" sheet="1" objects="1" selectLockedCells="1"/>
  <protectedRanges>
    <protectedRange sqref="F7:F8 F10 K12:K15 K6:K7 K9 K21:K22 F25:F27 K25:K27 K33:K35 C10:C32 C34:C38" name="editable"/>
  </protectedRanges>
  <mergeCells count="3">
    <mergeCell ref="E32:H38"/>
    <mergeCell ref="J2:J3"/>
    <mergeCell ref="F31:H31"/>
  </mergeCells>
  <dataValidations count="7">
    <dataValidation type="custom" showInputMessage="1" showErrorMessage="1" error="This button is a hyperlink to the introduction page and is not supposed to be edited. Please click cancel." sqref="C6">
      <formula1>"Return to intro page"</formula1>
    </dataValidation>
    <dataValidation type="decimal" operator="greaterThanOrEqual" allowBlank="1" showInputMessage="1" showErrorMessage="1" error="Please enter a positive numerical value." sqref="F7 K6 K8:K9 K12:K15 K21:K22 K25:K27 K33 C10:C13 C15 C17:C19 C34">
      <formula1>0</formula1>
    </dataValidation>
    <dataValidation type="decimal" operator="greaterThanOrEqual" allowBlank="1" showInputMessage="1" showErrorMessage="1" error="Please enter the turnover as a percentage." sqref="C14 C16">
      <formula1>0</formula1>
    </dataValidation>
    <dataValidation type="decimal" operator="lessThanOrEqual" allowBlank="1" showInputMessage="1" showErrorMessage="1" error="Please enter a negative numerical value." sqref="F8 F10 F25 F27">
      <formula1>0</formula1>
    </dataValidation>
    <dataValidation type="decimal" operator="greaterThanOrEqual" allowBlank="1" showInputMessage="1" showErrorMessage="1" error="Please enter a numerical value." sqref="C20:C32 C35:C38">
      <formula1>-10000000000000000000</formula1>
    </dataValidation>
    <dataValidation type="decimal" operator="greaterThanOrEqual" allowBlank="1" showInputMessage="1" showErrorMessage="1" error="Please enter a positive numerical value." prompt="For help, see FAQ #5 on the introduction page." sqref="G5">
      <formula1>0</formula1>
    </dataValidation>
    <dataValidation type="decimal" operator="lessThanOrEqual" allowBlank="1" showInputMessage="1" showErrorMessage="1" error="Please enter a negative numerical value." prompt="For help, see FAQ #5 on the introduction page." sqref="G6">
      <formula1>0</formula1>
    </dataValidation>
  </dataValidations>
  <hyperlinks>
    <hyperlink ref="C6" location="Intro!A1" display="Return to intro page"/>
  </hyperlinks>
  <pageMargins left="0.25" right="0.25" top="0.75" bottom="0.75" header="0.3" footer="0.3"/>
  <pageSetup paperSize="9" scale="4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your preferred reporting currency from the drop-down list">
          <x14:formula1>
            <xm:f>'Illustrative values'!$A$38:$A$59</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154"/>
  <sheetViews>
    <sheetView topLeftCell="Y1" zoomScale="80" zoomScaleNormal="80" zoomScaleSheetLayoutView="32" workbookViewId="0">
      <selection activeCell="AS23" sqref="AS23"/>
    </sheetView>
  </sheetViews>
  <sheetFormatPr defaultColWidth="9.1796875" defaultRowHeight="14.5"/>
  <cols>
    <col min="1" max="1" width="54.453125" style="1" hidden="1" customWidth="1"/>
    <col min="2" max="2" width="58.453125" style="1" hidden="1" customWidth="1"/>
    <col min="3" max="3" width="16.1796875" style="1" hidden="1" customWidth="1"/>
    <col min="4" max="5" width="11.26953125" style="1" hidden="1" customWidth="1"/>
    <col min="6" max="6" width="10.81640625" style="1" hidden="1" customWidth="1"/>
    <col min="7" max="7" width="11.81640625" style="1" hidden="1" customWidth="1"/>
    <col min="8" max="8" width="15.453125" style="1" hidden="1" customWidth="1"/>
    <col min="9" max="9" width="14.7265625" style="1" hidden="1" customWidth="1"/>
    <col min="10" max="10" width="11.54296875" style="1" hidden="1" customWidth="1"/>
    <col min="11" max="11" width="11.1796875" style="1" hidden="1" customWidth="1"/>
    <col min="12" max="12" width="10.81640625" style="1" hidden="1" customWidth="1"/>
    <col min="13" max="13" width="16.54296875" style="1" hidden="1" customWidth="1"/>
    <col min="14" max="14" width="12.7265625" style="1" hidden="1" customWidth="1"/>
    <col min="15" max="15" width="15.1796875" style="1" hidden="1" customWidth="1"/>
    <col min="16" max="16" width="9.81640625" style="1" hidden="1" customWidth="1"/>
    <col min="17" max="17" width="12" style="1" hidden="1" customWidth="1"/>
    <col min="18" max="18" width="12.26953125" style="1" hidden="1" customWidth="1"/>
    <col min="19" max="19" width="11.26953125" style="1" hidden="1" customWidth="1"/>
    <col min="20" max="20" width="11.81640625" style="1" hidden="1" customWidth="1"/>
    <col min="21" max="21" width="11.26953125" style="1" hidden="1" customWidth="1"/>
    <col min="22" max="22" width="12.54296875" style="1" hidden="1" customWidth="1"/>
    <col min="23" max="23" width="10.81640625" style="1" hidden="1" customWidth="1"/>
    <col min="24" max="24" width="11.81640625" style="1" hidden="1" customWidth="1"/>
    <col min="25" max="16384" width="9.1796875" style="1"/>
  </cols>
  <sheetData>
    <row r="1" spans="1:24">
      <c r="A1" s="95" t="s">
        <v>34</v>
      </c>
      <c r="B1" s="95"/>
      <c r="C1" s="118" t="s">
        <v>59</v>
      </c>
      <c r="D1" s="118" t="s">
        <v>90</v>
      </c>
      <c r="E1" s="118" t="s">
        <v>58</v>
      </c>
      <c r="F1" s="118" t="s">
        <v>52</v>
      </c>
      <c r="G1" s="118" t="s">
        <v>89</v>
      </c>
      <c r="H1" s="118" t="s">
        <v>95</v>
      </c>
      <c r="I1" s="118" t="s">
        <v>91</v>
      </c>
      <c r="J1" s="118" t="s">
        <v>98</v>
      </c>
      <c r="K1" s="118" t="s">
        <v>49</v>
      </c>
      <c r="L1" s="118" t="s">
        <v>50</v>
      </c>
      <c r="M1" s="118" t="s">
        <v>88</v>
      </c>
      <c r="N1" s="118" t="s">
        <v>92</v>
      </c>
      <c r="O1" s="118" t="s">
        <v>96</v>
      </c>
      <c r="P1" s="118" t="s">
        <v>97</v>
      </c>
      <c r="Q1" s="118" t="s">
        <v>57</v>
      </c>
      <c r="R1" s="118" t="s">
        <v>93</v>
      </c>
      <c r="S1" s="118" t="s">
        <v>101</v>
      </c>
      <c r="T1" s="118" t="s">
        <v>102</v>
      </c>
      <c r="U1" s="118" t="s">
        <v>99</v>
      </c>
      <c r="V1" s="118" t="s">
        <v>100</v>
      </c>
      <c r="W1" s="118" t="s">
        <v>51</v>
      </c>
      <c r="X1" s="118" t="s">
        <v>94</v>
      </c>
    </row>
    <row r="2" spans="1:24">
      <c r="A2" s="38" t="s">
        <v>55</v>
      </c>
      <c r="B2" s="38"/>
      <c r="C2" s="37"/>
      <c r="D2" s="37"/>
      <c r="E2" s="37"/>
      <c r="F2" s="37"/>
      <c r="G2" s="37"/>
      <c r="H2" s="37"/>
      <c r="I2" s="37"/>
      <c r="J2" s="37"/>
      <c r="K2" s="40"/>
      <c r="L2" s="37"/>
      <c r="M2" s="37"/>
      <c r="N2" s="37"/>
      <c r="O2" s="37"/>
      <c r="P2" s="37"/>
      <c r="Q2" s="37"/>
      <c r="R2" s="37"/>
      <c r="S2" s="37"/>
      <c r="T2" s="37"/>
      <c r="U2" s="37"/>
      <c r="V2" s="37"/>
      <c r="W2" s="37"/>
      <c r="X2" s="37"/>
    </row>
    <row r="3" spans="1:24">
      <c r="A3" s="38" t="s">
        <v>74</v>
      </c>
      <c r="B3" s="38"/>
      <c r="C3" s="39">
        <f t="shared" ref="C3:J12" si="0">$K3*C$38</f>
        <v>310968</v>
      </c>
      <c r="D3" s="39">
        <f t="shared" si="0"/>
        <v>817015.99999999988</v>
      </c>
      <c r="E3" s="39">
        <f t="shared" si="0"/>
        <v>304498</v>
      </c>
      <c r="F3" s="39">
        <f t="shared" si="0"/>
        <v>232598</v>
      </c>
      <c r="G3" s="39">
        <f t="shared" si="0"/>
        <v>1553219</v>
      </c>
      <c r="H3" s="39">
        <f t="shared" si="0"/>
        <v>691909060</v>
      </c>
      <c r="I3" s="39">
        <f t="shared" si="0"/>
        <v>135769720</v>
      </c>
      <c r="J3" s="39">
        <f t="shared" si="0"/>
        <v>1489391</v>
      </c>
      <c r="K3" s="98">
        <v>200000</v>
      </c>
      <c r="L3" s="93">
        <f t="shared" ref="L3:X12" si="1">$K3*L$38</f>
        <v>177021</v>
      </c>
      <c r="M3" s="39">
        <f t="shared" si="1"/>
        <v>15709226.000000002</v>
      </c>
      <c r="N3" s="39">
        <f t="shared" si="1"/>
        <v>26309506</v>
      </c>
      <c r="O3" s="39">
        <f t="shared" si="1"/>
        <v>261311852.99999997</v>
      </c>
      <c r="P3" s="39">
        <f t="shared" si="1"/>
        <v>71960</v>
      </c>
      <c r="Q3" s="39">
        <f t="shared" si="1"/>
        <v>4509481</v>
      </c>
      <c r="R3" s="39">
        <f t="shared" si="1"/>
        <v>1914524</v>
      </c>
      <c r="S3" s="39">
        <f t="shared" si="1"/>
        <v>894463</v>
      </c>
      <c r="T3" s="39">
        <f t="shared" si="1"/>
        <v>2009875.9999999998</v>
      </c>
      <c r="U3" s="39">
        <f t="shared" si="1"/>
        <v>319989</v>
      </c>
      <c r="V3" s="39">
        <f t="shared" si="1"/>
        <v>7724907</v>
      </c>
      <c r="W3" s="39">
        <f t="shared" si="1"/>
        <v>238504.99999999997</v>
      </c>
      <c r="X3" s="39">
        <f t="shared" si="1"/>
        <v>3083450</v>
      </c>
    </row>
    <row r="4" spans="1:24">
      <c r="A4" s="38" t="s">
        <v>75</v>
      </c>
      <c r="B4" s="38"/>
      <c r="C4" s="39">
        <f t="shared" si="0"/>
        <v>1010646</v>
      </c>
      <c r="D4" s="39">
        <f t="shared" si="0"/>
        <v>2655301.9999999995</v>
      </c>
      <c r="E4" s="39">
        <f t="shared" si="0"/>
        <v>989618.49999999988</v>
      </c>
      <c r="F4" s="39">
        <f t="shared" si="0"/>
        <v>755943.5</v>
      </c>
      <c r="G4" s="39">
        <f t="shared" si="0"/>
        <v>5047961.75</v>
      </c>
      <c r="H4" s="39">
        <f t="shared" si="0"/>
        <v>2248704445</v>
      </c>
      <c r="I4" s="39">
        <f t="shared" si="0"/>
        <v>441251590</v>
      </c>
      <c r="J4" s="39">
        <f t="shared" si="0"/>
        <v>4840520.75</v>
      </c>
      <c r="K4" s="98">
        <v>650000</v>
      </c>
      <c r="L4" s="39">
        <f t="shared" si="1"/>
        <v>575318.25</v>
      </c>
      <c r="M4" s="39">
        <f t="shared" si="1"/>
        <v>51054984.5</v>
      </c>
      <c r="N4" s="39">
        <f t="shared" si="1"/>
        <v>85505894.5</v>
      </c>
      <c r="O4" s="39">
        <f t="shared" si="1"/>
        <v>849263522.24999988</v>
      </c>
      <c r="P4" s="39">
        <f t="shared" si="1"/>
        <v>233870</v>
      </c>
      <c r="Q4" s="39">
        <f t="shared" si="1"/>
        <v>14655813.249999998</v>
      </c>
      <c r="R4" s="39">
        <f t="shared" si="1"/>
        <v>6222203</v>
      </c>
      <c r="S4" s="39">
        <f t="shared" si="1"/>
        <v>2907004.75</v>
      </c>
      <c r="T4" s="39">
        <f t="shared" si="1"/>
        <v>6532097</v>
      </c>
      <c r="U4" s="39">
        <f t="shared" si="1"/>
        <v>1039964.25</v>
      </c>
      <c r="V4" s="39">
        <f t="shared" si="1"/>
        <v>25105947.75</v>
      </c>
      <c r="W4" s="39">
        <f t="shared" si="1"/>
        <v>775141.24999999988</v>
      </c>
      <c r="X4" s="39">
        <f t="shared" si="1"/>
        <v>10021212.5</v>
      </c>
    </row>
    <row r="5" spans="1:24">
      <c r="A5" s="38" t="s">
        <v>76</v>
      </c>
      <c r="B5" s="38"/>
      <c r="C5" s="39">
        <f t="shared" si="0"/>
        <v>2332260</v>
      </c>
      <c r="D5" s="39">
        <f t="shared" si="0"/>
        <v>6127619.9999999991</v>
      </c>
      <c r="E5" s="39">
        <f t="shared" si="0"/>
        <v>2283735</v>
      </c>
      <c r="F5" s="39">
        <f t="shared" si="0"/>
        <v>1744485</v>
      </c>
      <c r="G5" s="39">
        <f t="shared" si="0"/>
        <v>11649142.5</v>
      </c>
      <c r="H5" s="39">
        <f t="shared" si="0"/>
        <v>5189317950</v>
      </c>
      <c r="I5" s="39">
        <f t="shared" si="0"/>
        <v>1018272900</v>
      </c>
      <c r="J5" s="39">
        <f t="shared" si="0"/>
        <v>11170432.5</v>
      </c>
      <c r="K5" s="98">
        <v>1500000</v>
      </c>
      <c r="L5" s="93">
        <f t="shared" si="1"/>
        <v>1327657.5</v>
      </c>
      <c r="M5" s="39">
        <f t="shared" si="1"/>
        <v>117819195.00000001</v>
      </c>
      <c r="N5" s="39">
        <f t="shared" si="1"/>
        <v>197321295</v>
      </c>
      <c r="O5" s="39">
        <f t="shared" si="1"/>
        <v>1959838897.4999998</v>
      </c>
      <c r="P5" s="39">
        <f t="shared" si="1"/>
        <v>539700</v>
      </c>
      <c r="Q5" s="39">
        <f t="shared" si="1"/>
        <v>33821107.5</v>
      </c>
      <c r="R5" s="39">
        <f t="shared" si="1"/>
        <v>14358930</v>
      </c>
      <c r="S5" s="39">
        <f t="shared" si="1"/>
        <v>6708472.5</v>
      </c>
      <c r="T5" s="39">
        <f t="shared" si="1"/>
        <v>15074069.999999998</v>
      </c>
      <c r="U5" s="39">
        <f t="shared" si="1"/>
        <v>2399917.5</v>
      </c>
      <c r="V5" s="39">
        <f t="shared" si="1"/>
        <v>57936802.5</v>
      </c>
      <c r="W5" s="39">
        <f t="shared" si="1"/>
        <v>1788787.4999999998</v>
      </c>
      <c r="X5" s="39">
        <f t="shared" si="1"/>
        <v>23125875</v>
      </c>
    </row>
    <row r="6" spans="1:24">
      <c r="A6" s="38" t="s">
        <v>159</v>
      </c>
      <c r="B6" s="3"/>
      <c r="C6" s="39">
        <f t="shared" si="0"/>
        <v>6219.36</v>
      </c>
      <c r="D6" s="39">
        <f t="shared" si="0"/>
        <v>16340.319999999998</v>
      </c>
      <c r="E6" s="39">
        <f t="shared" si="0"/>
        <v>6089.96</v>
      </c>
      <c r="F6" s="39">
        <f t="shared" si="0"/>
        <v>4651.96</v>
      </c>
      <c r="G6" s="39">
        <f t="shared" si="0"/>
        <v>31064.38</v>
      </c>
      <c r="H6" s="39">
        <f t="shared" si="0"/>
        <v>13838181.199999999</v>
      </c>
      <c r="I6" s="39">
        <f t="shared" si="0"/>
        <v>2715394.4</v>
      </c>
      <c r="J6" s="39">
        <f t="shared" si="0"/>
        <v>29787.82</v>
      </c>
      <c r="K6" s="98">
        <v>4000</v>
      </c>
      <c r="L6" s="39">
        <f t="shared" si="1"/>
        <v>3540.42</v>
      </c>
      <c r="M6" s="39">
        <f t="shared" si="1"/>
        <v>314184.52</v>
      </c>
      <c r="N6" s="93">
        <f t="shared" si="1"/>
        <v>526190.12</v>
      </c>
      <c r="O6" s="39">
        <f t="shared" si="1"/>
        <v>5226237.0599999996</v>
      </c>
      <c r="P6" s="39">
        <f t="shared" si="1"/>
        <v>1439.2</v>
      </c>
      <c r="Q6" s="39">
        <f t="shared" si="1"/>
        <v>90189.62</v>
      </c>
      <c r="R6" s="39">
        <f t="shared" si="1"/>
        <v>38290.480000000003</v>
      </c>
      <c r="S6" s="39">
        <f t="shared" si="1"/>
        <v>17889.259999999998</v>
      </c>
      <c r="T6" s="39">
        <f t="shared" si="1"/>
        <v>40197.519999999997</v>
      </c>
      <c r="U6" s="39">
        <f t="shared" si="1"/>
        <v>6399.78</v>
      </c>
      <c r="V6" s="39">
        <f t="shared" si="1"/>
        <v>154498.14000000001</v>
      </c>
      <c r="W6" s="39">
        <f t="shared" si="1"/>
        <v>4770.0999999999995</v>
      </c>
      <c r="X6" s="39">
        <f t="shared" si="1"/>
        <v>61669</v>
      </c>
    </row>
    <row r="7" spans="1:24">
      <c r="A7" s="38" t="s">
        <v>86</v>
      </c>
      <c r="B7" s="3"/>
      <c r="C7" s="39">
        <f t="shared" si="0"/>
        <v>0</v>
      </c>
      <c r="D7" s="39">
        <f t="shared" si="0"/>
        <v>0</v>
      </c>
      <c r="E7" s="39">
        <f t="shared" si="0"/>
        <v>0</v>
      </c>
      <c r="F7" s="39">
        <f t="shared" si="0"/>
        <v>0</v>
      </c>
      <c r="G7" s="39">
        <f t="shared" si="0"/>
        <v>0</v>
      </c>
      <c r="H7" s="39">
        <f t="shared" si="0"/>
        <v>0</v>
      </c>
      <c r="I7" s="39">
        <f t="shared" si="0"/>
        <v>0</v>
      </c>
      <c r="J7" s="39">
        <f t="shared" si="0"/>
        <v>0</v>
      </c>
      <c r="K7" s="30"/>
      <c r="L7" s="39">
        <f t="shared" si="1"/>
        <v>0</v>
      </c>
      <c r="M7" s="39">
        <f t="shared" si="1"/>
        <v>0</v>
      </c>
      <c r="N7" s="39">
        <f t="shared" si="1"/>
        <v>0</v>
      </c>
      <c r="O7" s="39">
        <f t="shared" si="1"/>
        <v>0</v>
      </c>
      <c r="P7" s="39">
        <f t="shared" si="1"/>
        <v>0</v>
      </c>
      <c r="Q7" s="39">
        <f t="shared" si="1"/>
        <v>0</v>
      </c>
      <c r="R7" s="39">
        <f t="shared" si="1"/>
        <v>0</v>
      </c>
      <c r="S7" s="39">
        <f t="shared" si="1"/>
        <v>0</v>
      </c>
      <c r="T7" s="39">
        <f t="shared" si="1"/>
        <v>0</v>
      </c>
      <c r="U7" s="39">
        <f t="shared" si="1"/>
        <v>0</v>
      </c>
      <c r="V7" s="39">
        <f t="shared" si="1"/>
        <v>0</v>
      </c>
      <c r="W7" s="39">
        <f t="shared" si="1"/>
        <v>0</v>
      </c>
      <c r="X7" s="39">
        <f t="shared" si="1"/>
        <v>0</v>
      </c>
    </row>
    <row r="8" spans="1:24">
      <c r="A8" s="38" t="s">
        <v>160</v>
      </c>
      <c r="B8" s="3"/>
      <c r="C8" s="39">
        <f t="shared" si="0"/>
        <v>15548.4</v>
      </c>
      <c r="D8" s="39">
        <f t="shared" si="0"/>
        <v>40850.799999999996</v>
      </c>
      <c r="E8" s="39">
        <f t="shared" si="0"/>
        <v>15224.9</v>
      </c>
      <c r="F8" s="39">
        <f t="shared" si="0"/>
        <v>11629.9</v>
      </c>
      <c r="G8" s="39">
        <f t="shared" si="0"/>
        <v>77660.95</v>
      </c>
      <c r="H8" s="39">
        <f t="shared" si="0"/>
        <v>34595453</v>
      </c>
      <c r="I8" s="39">
        <f t="shared" si="0"/>
        <v>6788486</v>
      </c>
      <c r="J8" s="93">
        <f t="shared" si="0"/>
        <v>74469.55</v>
      </c>
      <c r="K8" s="98">
        <v>10000</v>
      </c>
      <c r="L8" s="39">
        <f t="shared" si="1"/>
        <v>8851.0500000000011</v>
      </c>
      <c r="M8" s="39">
        <f t="shared" si="1"/>
        <v>785461.3</v>
      </c>
      <c r="N8" s="93">
        <f t="shared" si="1"/>
        <v>1315475.3</v>
      </c>
      <c r="O8" s="39">
        <f t="shared" si="1"/>
        <v>13065592.649999999</v>
      </c>
      <c r="P8" s="39">
        <f t="shared" si="1"/>
        <v>3598</v>
      </c>
      <c r="Q8" s="39">
        <f t="shared" si="1"/>
        <v>225474.05</v>
      </c>
      <c r="R8" s="39">
        <f t="shared" si="1"/>
        <v>95726.200000000012</v>
      </c>
      <c r="S8" s="39">
        <f t="shared" si="1"/>
        <v>44723.15</v>
      </c>
      <c r="T8" s="39">
        <f t="shared" si="1"/>
        <v>100493.79999999999</v>
      </c>
      <c r="U8" s="39">
        <f t="shared" si="1"/>
        <v>15999.449999999999</v>
      </c>
      <c r="V8" s="39">
        <f t="shared" si="1"/>
        <v>386245.35000000003</v>
      </c>
      <c r="W8" s="39">
        <f t="shared" si="1"/>
        <v>11925.249999999998</v>
      </c>
      <c r="X8" s="39">
        <f t="shared" si="1"/>
        <v>154172.5</v>
      </c>
    </row>
    <row r="9" spans="1:24">
      <c r="A9" s="38" t="s">
        <v>85</v>
      </c>
      <c r="B9" s="3"/>
      <c r="C9" s="39">
        <f t="shared" si="0"/>
        <v>0</v>
      </c>
      <c r="D9" s="39">
        <f t="shared" si="0"/>
        <v>0</v>
      </c>
      <c r="E9" s="39">
        <f t="shared" si="0"/>
        <v>0</v>
      </c>
      <c r="F9" s="39">
        <f t="shared" si="0"/>
        <v>0</v>
      </c>
      <c r="G9" s="39">
        <f t="shared" si="0"/>
        <v>0</v>
      </c>
      <c r="H9" s="39">
        <f t="shared" si="0"/>
        <v>0</v>
      </c>
      <c r="I9" s="39">
        <f t="shared" si="0"/>
        <v>0</v>
      </c>
      <c r="J9" s="93">
        <f t="shared" si="0"/>
        <v>0</v>
      </c>
      <c r="K9" s="30"/>
      <c r="L9" s="39">
        <f t="shared" si="1"/>
        <v>0</v>
      </c>
      <c r="M9" s="39">
        <f t="shared" si="1"/>
        <v>0</v>
      </c>
      <c r="N9" s="39">
        <f t="shared" si="1"/>
        <v>0</v>
      </c>
      <c r="O9" s="39">
        <f t="shared" si="1"/>
        <v>0</v>
      </c>
      <c r="P9" s="39">
        <f t="shared" si="1"/>
        <v>0</v>
      </c>
      <c r="Q9" s="39">
        <f t="shared" si="1"/>
        <v>0</v>
      </c>
      <c r="R9" s="39">
        <f t="shared" si="1"/>
        <v>0</v>
      </c>
      <c r="S9" s="39">
        <f t="shared" si="1"/>
        <v>0</v>
      </c>
      <c r="T9" s="39">
        <f t="shared" si="1"/>
        <v>0</v>
      </c>
      <c r="U9" s="39">
        <f t="shared" si="1"/>
        <v>0</v>
      </c>
      <c r="V9" s="39">
        <f t="shared" si="1"/>
        <v>0</v>
      </c>
      <c r="W9" s="39">
        <f t="shared" si="1"/>
        <v>0</v>
      </c>
      <c r="X9" s="39">
        <f t="shared" si="1"/>
        <v>0</v>
      </c>
    </row>
    <row r="10" spans="1:24">
      <c r="A10" s="38" t="s">
        <v>69</v>
      </c>
      <c r="B10" s="3"/>
      <c r="C10" s="39">
        <f t="shared" si="0"/>
        <v>342064.8</v>
      </c>
      <c r="D10" s="39">
        <f t="shared" si="0"/>
        <v>898717.59999999986</v>
      </c>
      <c r="E10" s="39">
        <f t="shared" si="0"/>
        <v>334947.8</v>
      </c>
      <c r="F10" s="39">
        <f t="shared" si="0"/>
        <v>255857.8</v>
      </c>
      <c r="G10" s="39">
        <f t="shared" si="0"/>
        <v>1708540.9</v>
      </c>
      <c r="H10" s="39">
        <f t="shared" si="0"/>
        <v>761099966</v>
      </c>
      <c r="I10" s="39">
        <f t="shared" si="0"/>
        <v>149346692</v>
      </c>
      <c r="J10" s="93">
        <f t="shared" si="0"/>
        <v>1638330.1</v>
      </c>
      <c r="K10" s="98">
        <v>220000</v>
      </c>
      <c r="L10" s="93">
        <f t="shared" si="1"/>
        <v>194723.1</v>
      </c>
      <c r="M10" s="39">
        <f t="shared" si="1"/>
        <v>17280148.600000001</v>
      </c>
      <c r="N10" s="39">
        <f t="shared" si="1"/>
        <v>28940456.599999998</v>
      </c>
      <c r="O10" s="39">
        <f t="shared" si="1"/>
        <v>287443038.29999995</v>
      </c>
      <c r="P10" s="39">
        <f t="shared" si="1"/>
        <v>79156</v>
      </c>
      <c r="Q10" s="39">
        <f t="shared" si="1"/>
        <v>4960429.0999999996</v>
      </c>
      <c r="R10" s="39">
        <f t="shared" si="1"/>
        <v>2105976.4</v>
      </c>
      <c r="S10" s="39">
        <f t="shared" si="1"/>
        <v>983909.3</v>
      </c>
      <c r="T10" s="39">
        <f t="shared" si="1"/>
        <v>2210863.5999999996</v>
      </c>
      <c r="U10" s="39">
        <f t="shared" si="1"/>
        <v>351987.89999999997</v>
      </c>
      <c r="V10" s="39">
        <f t="shared" si="1"/>
        <v>8497397.7000000011</v>
      </c>
      <c r="W10" s="39">
        <f t="shared" si="1"/>
        <v>262355.49999999994</v>
      </c>
      <c r="X10" s="39">
        <f t="shared" si="1"/>
        <v>3391795</v>
      </c>
    </row>
    <row r="11" spans="1:24">
      <c r="A11" s="38" t="s">
        <v>70</v>
      </c>
      <c r="B11" s="3"/>
      <c r="C11" s="39">
        <f t="shared" si="0"/>
        <v>77742</v>
      </c>
      <c r="D11" s="39">
        <f t="shared" si="0"/>
        <v>204253.99999999997</v>
      </c>
      <c r="E11" s="39">
        <f t="shared" si="0"/>
        <v>76124.5</v>
      </c>
      <c r="F11" s="39">
        <f t="shared" si="0"/>
        <v>58149.5</v>
      </c>
      <c r="G11" s="39">
        <f t="shared" si="0"/>
        <v>388304.75</v>
      </c>
      <c r="H11" s="39">
        <f t="shared" si="0"/>
        <v>172977265</v>
      </c>
      <c r="I11" s="39">
        <f t="shared" si="0"/>
        <v>33942430</v>
      </c>
      <c r="J11" s="93">
        <f t="shared" si="0"/>
        <v>372347.75</v>
      </c>
      <c r="K11" s="98">
        <v>50000</v>
      </c>
      <c r="L11" s="93">
        <f t="shared" si="1"/>
        <v>44255.25</v>
      </c>
      <c r="M11" s="39">
        <f t="shared" si="1"/>
        <v>3927306.5000000005</v>
      </c>
      <c r="N11" s="39">
        <f t="shared" si="1"/>
        <v>6577376.5</v>
      </c>
      <c r="O11" s="39">
        <f t="shared" si="1"/>
        <v>65327963.249999993</v>
      </c>
      <c r="P11" s="39">
        <f t="shared" si="1"/>
        <v>17990</v>
      </c>
      <c r="Q11" s="39">
        <f t="shared" si="1"/>
        <v>1127370.25</v>
      </c>
      <c r="R11" s="39">
        <f t="shared" si="1"/>
        <v>478631</v>
      </c>
      <c r="S11" s="39">
        <f t="shared" si="1"/>
        <v>223615.75</v>
      </c>
      <c r="T11" s="39">
        <f t="shared" si="1"/>
        <v>502468.99999999994</v>
      </c>
      <c r="U11" s="39">
        <f t="shared" si="1"/>
        <v>79997.25</v>
      </c>
      <c r="V11" s="39">
        <f t="shared" si="1"/>
        <v>1931226.75</v>
      </c>
      <c r="W11" s="39">
        <f t="shared" si="1"/>
        <v>59626.249999999993</v>
      </c>
      <c r="X11" s="39">
        <f t="shared" si="1"/>
        <v>770862.5</v>
      </c>
    </row>
    <row r="12" spans="1:24">
      <c r="A12" s="38" t="s">
        <v>62</v>
      </c>
      <c r="B12" s="3"/>
      <c r="C12" s="39">
        <f t="shared" si="0"/>
        <v>108.83880000000001</v>
      </c>
      <c r="D12" s="39">
        <f t="shared" si="0"/>
        <v>285.95559999999995</v>
      </c>
      <c r="E12" s="39">
        <f t="shared" si="0"/>
        <v>106.57429999999999</v>
      </c>
      <c r="F12" s="39">
        <f t="shared" si="0"/>
        <v>81.409300000000002</v>
      </c>
      <c r="G12" s="39">
        <f t="shared" si="0"/>
        <v>543.62665000000004</v>
      </c>
      <c r="H12" s="39">
        <f t="shared" si="0"/>
        <v>242168.17099999997</v>
      </c>
      <c r="I12" s="39">
        <f t="shared" si="0"/>
        <v>47519.402000000002</v>
      </c>
      <c r="J12" s="39">
        <f t="shared" si="0"/>
        <v>521.28684999999996</v>
      </c>
      <c r="K12" s="30">
        <v>70</v>
      </c>
      <c r="L12" s="93">
        <f t="shared" si="1"/>
        <v>61.957350000000005</v>
      </c>
      <c r="M12" s="39">
        <f t="shared" si="1"/>
        <v>5498.2291000000005</v>
      </c>
      <c r="N12" s="39">
        <f t="shared" si="1"/>
        <v>9208.3271000000004</v>
      </c>
      <c r="O12" s="39">
        <f t="shared" si="1"/>
        <v>91459.148549999984</v>
      </c>
      <c r="P12" s="39">
        <f t="shared" si="1"/>
        <v>25.186</v>
      </c>
      <c r="Q12" s="39">
        <f t="shared" si="1"/>
        <v>1578.3183499999998</v>
      </c>
      <c r="R12" s="39">
        <f t="shared" si="1"/>
        <v>670.08339999999998</v>
      </c>
      <c r="S12" s="39">
        <f t="shared" si="1"/>
        <v>313.06205</v>
      </c>
      <c r="T12" s="39">
        <f t="shared" si="1"/>
        <v>703.45659999999998</v>
      </c>
      <c r="U12" s="39">
        <f t="shared" si="1"/>
        <v>111.99615</v>
      </c>
      <c r="V12" s="39">
        <f t="shared" si="1"/>
        <v>2703.7174500000001</v>
      </c>
      <c r="W12" s="39">
        <f t="shared" si="1"/>
        <v>83.476749999999981</v>
      </c>
      <c r="X12" s="39">
        <f t="shared" si="1"/>
        <v>1079.2075</v>
      </c>
    </row>
    <row r="13" spans="1:24">
      <c r="A13" s="38" t="s">
        <v>63</v>
      </c>
      <c r="B13" s="3"/>
      <c r="C13" s="39">
        <f t="shared" ref="C13:J22" si="2">$K13*C$38</f>
        <v>85516.2</v>
      </c>
      <c r="D13" s="39">
        <f t="shared" si="2"/>
        <v>224679.39999999997</v>
      </c>
      <c r="E13" s="39">
        <f t="shared" si="2"/>
        <v>83736.95</v>
      </c>
      <c r="F13" s="39">
        <f t="shared" si="2"/>
        <v>63964.45</v>
      </c>
      <c r="G13" s="39">
        <f t="shared" si="2"/>
        <v>427135.22499999998</v>
      </c>
      <c r="H13" s="39">
        <f t="shared" si="2"/>
        <v>190274991.5</v>
      </c>
      <c r="I13" s="39">
        <f t="shared" si="2"/>
        <v>37336673</v>
      </c>
      <c r="J13" s="93">
        <f t="shared" si="2"/>
        <v>409582.52500000002</v>
      </c>
      <c r="K13" s="98">
        <v>55000</v>
      </c>
      <c r="L13" s="39">
        <f t="shared" ref="L13:X22" si="3">$K13*L$38</f>
        <v>48680.775000000001</v>
      </c>
      <c r="M13" s="39">
        <f t="shared" si="3"/>
        <v>4320037.1500000004</v>
      </c>
      <c r="N13" s="39">
        <f t="shared" si="3"/>
        <v>7235114.1499999994</v>
      </c>
      <c r="O13" s="39">
        <f t="shared" si="3"/>
        <v>71860759.574999988</v>
      </c>
      <c r="P13" s="39">
        <f t="shared" si="3"/>
        <v>19789</v>
      </c>
      <c r="Q13" s="39">
        <f t="shared" si="3"/>
        <v>1240107.2749999999</v>
      </c>
      <c r="R13" s="39">
        <f t="shared" si="3"/>
        <v>526494.1</v>
      </c>
      <c r="S13" s="39">
        <f t="shared" si="3"/>
        <v>245977.32500000001</v>
      </c>
      <c r="T13" s="39">
        <f t="shared" si="3"/>
        <v>552715.89999999991</v>
      </c>
      <c r="U13" s="39">
        <f t="shared" si="3"/>
        <v>87996.974999999991</v>
      </c>
      <c r="V13" s="39">
        <f t="shared" si="3"/>
        <v>2124349.4250000003</v>
      </c>
      <c r="W13" s="39">
        <f t="shared" si="3"/>
        <v>65588.874999999985</v>
      </c>
      <c r="X13" s="39">
        <f t="shared" si="3"/>
        <v>847948.75</v>
      </c>
    </row>
    <row r="14" spans="1:24">
      <c r="A14" s="38" t="s">
        <v>64</v>
      </c>
      <c r="B14" s="3"/>
      <c r="C14" s="39">
        <f t="shared" si="2"/>
        <v>13993.56</v>
      </c>
      <c r="D14" s="39">
        <f t="shared" si="2"/>
        <v>36765.719999999994</v>
      </c>
      <c r="E14" s="39">
        <f t="shared" si="2"/>
        <v>13702.41</v>
      </c>
      <c r="F14" s="39">
        <f t="shared" si="2"/>
        <v>10466.91</v>
      </c>
      <c r="G14" s="39">
        <f t="shared" si="2"/>
        <v>69894.854999999996</v>
      </c>
      <c r="H14" s="39">
        <f t="shared" si="2"/>
        <v>31135907.699999999</v>
      </c>
      <c r="I14" s="39">
        <f t="shared" si="2"/>
        <v>6109637.4000000004</v>
      </c>
      <c r="J14" s="93">
        <f t="shared" si="2"/>
        <v>67022.595000000001</v>
      </c>
      <c r="K14" s="31">
        <v>9000</v>
      </c>
      <c r="L14" s="39">
        <f t="shared" si="3"/>
        <v>7965.9450000000006</v>
      </c>
      <c r="M14" s="39">
        <f t="shared" si="3"/>
        <v>706915.17</v>
      </c>
      <c r="N14" s="39">
        <f t="shared" si="3"/>
        <v>1183927.77</v>
      </c>
      <c r="O14" s="39">
        <f t="shared" si="3"/>
        <v>11759033.384999998</v>
      </c>
      <c r="P14" s="39">
        <f t="shared" si="3"/>
        <v>3238.2000000000003</v>
      </c>
      <c r="Q14" s="39">
        <f t="shared" si="3"/>
        <v>202926.64499999999</v>
      </c>
      <c r="R14" s="39">
        <f t="shared" si="3"/>
        <v>86153.58</v>
      </c>
      <c r="S14" s="39">
        <f t="shared" si="3"/>
        <v>40250.834999999999</v>
      </c>
      <c r="T14" s="39">
        <f t="shared" si="3"/>
        <v>90444.42</v>
      </c>
      <c r="U14" s="39">
        <f t="shared" si="3"/>
        <v>14399.504999999999</v>
      </c>
      <c r="V14" s="39">
        <f t="shared" si="3"/>
        <v>347620.815</v>
      </c>
      <c r="W14" s="39">
        <f t="shared" si="3"/>
        <v>10732.724999999999</v>
      </c>
      <c r="X14" s="39">
        <f t="shared" si="3"/>
        <v>138755.25</v>
      </c>
    </row>
    <row r="15" spans="1:24">
      <c r="A15" s="38" t="s">
        <v>68</v>
      </c>
      <c r="B15" s="3"/>
      <c r="C15" s="39">
        <f t="shared" si="2"/>
        <v>31096.799999999999</v>
      </c>
      <c r="D15" s="39">
        <f t="shared" si="2"/>
        <v>81701.599999999991</v>
      </c>
      <c r="E15" s="39">
        <f t="shared" si="2"/>
        <v>30449.8</v>
      </c>
      <c r="F15" s="39">
        <f t="shared" si="2"/>
        <v>23259.8</v>
      </c>
      <c r="G15" s="39">
        <f t="shared" si="2"/>
        <v>155321.9</v>
      </c>
      <c r="H15" s="39">
        <f t="shared" si="2"/>
        <v>69190906</v>
      </c>
      <c r="I15" s="39">
        <f t="shared" si="2"/>
        <v>13576972</v>
      </c>
      <c r="J15" s="93">
        <f t="shared" si="2"/>
        <v>148939.1</v>
      </c>
      <c r="K15" s="98">
        <v>20000</v>
      </c>
      <c r="L15" s="39">
        <f t="shared" si="3"/>
        <v>17702.100000000002</v>
      </c>
      <c r="M15" s="39">
        <f t="shared" si="3"/>
        <v>1570922.6</v>
      </c>
      <c r="N15" s="39">
        <f t="shared" si="3"/>
        <v>2630950.6</v>
      </c>
      <c r="O15" s="39">
        <f t="shared" si="3"/>
        <v>26131185.299999997</v>
      </c>
      <c r="P15" s="39">
        <f t="shared" si="3"/>
        <v>7196</v>
      </c>
      <c r="Q15" s="39">
        <f t="shared" si="3"/>
        <v>450948.1</v>
      </c>
      <c r="R15" s="39">
        <f t="shared" si="3"/>
        <v>191452.40000000002</v>
      </c>
      <c r="S15" s="39">
        <f t="shared" si="3"/>
        <v>89446.3</v>
      </c>
      <c r="T15" s="39">
        <f t="shared" si="3"/>
        <v>200987.59999999998</v>
      </c>
      <c r="U15" s="39">
        <f t="shared" si="3"/>
        <v>31998.899999999998</v>
      </c>
      <c r="V15" s="39">
        <f t="shared" si="3"/>
        <v>772490.70000000007</v>
      </c>
      <c r="W15" s="39">
        <f t="shared" si="3"/>
        <v>23850.499999999996</v>
      </c>
      <c r="X15" s="39">
        <f t="shared" si="3"/>
        <v>308345</v>
      </c>
    </row>
    <row r="16" spans="1:24">
      <c r="A16" s="38" t="s">
        <v>65</v>
      </c>
      <c r="B16" s="3"/>
      <c r="C16" s="4">
        <f t="shared" si="2"/>
        <v>10.88388</v>
      </c>
      <c r="D16" s="4">
        <f t="shared" si="2"/>
        <v>28.595559999999999</v>
      </c>
      <c r="E16" s="4">
        <f t="shared" si="2"/>
        <v>10.65743</v>
      </c>
      <c r="F16" s="4">
        <f t="shared" si="2"/>
        <v>8.1409299999999991</v>
      </c>
      <c r="G16" s="4">
        <f t="shared" si="2"/>
        <v>54.362665</v>
      </c>
      <c r="H16" s="4">
        <f t="shared" si="2"/>
        <v>24216.8171</v>
      </c>
      <c r="I16" s="4">
        <f t="shared" si="2"/>
        <v>4751.9402</v>
      </c>
      <c r="J16" s="96">
        <f t="shared" si="2"/>
        <v>52.128684999999997</v>
      </c>
      <c r="K16" s="30">
        <v>7</v>
      </c>
      <c r="L16" s="96">
        <f t="shared" si="3"/>
        <v>6.195735</v>
      </c>
      <c r="M16" s="4">
        <f t="shared" si="3"/>
        <v>549.82291000000009</v>
      </c>
      <c r="N16" s="4">
        <f t="shared" si="3"/>
        <v>920.83270999999991</v>
      </c>
      <c r="O16" s="4">
        <f t="shared" si="3"/>
        <v>9145.9148549999991</v>
      </c>
      <c r="P16" s="4">
        <f t="shared" si="3"/>
        <v>2.5186000000000002</v>
      </c>
      <c r="Q16" s="4">
        <f t="shared" si="3"/>
        <v>157.83183499999998</v>
      </c>
      <c r="R16" s="4">
        <f t="shared" si="3"/>
        <v>67.008340000000004</v>
      </c>
      <c r="S16" s="4">
        <f t="shared" si="3"/>
        <v>31.306204999999999</v>
      </c>
      <c r="T16" s="4">
        <f t="shared" si="3"/>
        <v>70.345659999999995</v>
      </c>
      <c r="U16" s="4">
        <f t="shared" si="3"/>
        <v>11.199615</v>
      </c>
      <c r="V16" s="4">
        <f t="shared" si="3"/>
        <v>270.37174500000003</v>
      </c>
      <c r="W16" s="4">
        <f t="shared" si="3"/>
        <v>8.3476749999999988</v>
      </c>
      <c r="X16" s="4">
        <f t="shared" si="3"/>
        <v>107.92075</v>
      </c>
    </row>
    <row r="17" spans="1:24">
      <c r="A17" s="38" t="s">
        <v>66</v>
      </c>
      <c r="B17" s="3"/>
      <c r="C17" s="4">
        <f t="shared" si="2"/>
        <v>0.31096800000000002</v>
      </c>
      <c r="D17" s="4">
        <f t="shared" si="2"/>
        <v>0.81701599999999996</v>
      </c>
      <c r="E17" s="4">
        <f t="shared" si="2"/>
        <v>0.30449799999999999</v>
      </c>
      <c r="F17" s="4">
        <f t="shared" si="2"/>
        <v>0.232598</v>
      </c>
      <c r="G17" s="4">
        <f t="shared" si="2"/>
        <v>1.5532190000000001</v>
      </c>
      <c r="H17" s="4">
        <f t="shared" si="2"/>
        <v>691.90905999999995</v>
      </c>
      <c r="I17" s="4">
        <f t="shared" si="2"/>
        <v>135.76972000000001</v>
      </c>
      <c r="J17" s="4">
        <f t="shared" si="2"/>
        <v>1.4893910000000001</v>
      </c>
      <c r="K17" s="30">
        <v>0.2</v>
      </c>
      <c r="L17" s="4">
        <f t="shared" si="3"/>
        <v>0.17702100000000001</v>
      </c>
      <c r="M17" s="4">
        <f t="shared" si="3"/>
        <v>15.709226000000001</v>
      </c>
      <c r="N17" s="4">
        <f t="shared" si="3"/>
        <v>26.309505999999999</v>
      </c>
      <c r="O17" s="4">
        <f t="shared" si="3"/>
        <v>261.31185299999999</v>
      </c>
      <c r="P17" s="4">
        <f t="shared" si="3"/>
        <v>7.196000000000001E-2</v>
      </c>
      <c r="Q17" s="4">
        <f t="shared" si="3"/>
        <v>4.5094810000000001</v>
      </c>
      <c r="R17" s="4">
        <f t="shared" si="3"/>
        <v>1.9145240000000001</v>
      </c>
      <c r="S17" s="4">
        <f t="shared" si="3"/>
        <v>0.89446300000000001</v>
      </c>
      <c r="T17" s="4">
        <f t="shared" si="3"/>
        <v>2.0098759999999998</v>
      </c>
      <c r="U17" s="4">
        <f t="shared" si="3"/>
        <v>0.31998900000000002</v>
      </c>
      <c r="V17" s="4">
        <f t="shared" si="3"/>
        <v>7.7249070000000009</v>
      </c>
      <c r="W17" s="4">
        <f t="shared" si="3"/>
        <v>0.23850499999999997</v>
      </c>
      <c r="X17" s="4">
        <f t="shared" si="3"/>
        <v>3.08345</v>
      </c>
    </row>
    <row r="18" spans="1:24">
      <c r="A18" s="38" t="s">
        <v>67</v>
      </c>
      <c r="B18" s="3"/>
      <c r="C18" s="4">
        <f t="shared" si="2"/>
        <v>2.3322599999999998</v>
      </c>
      <c r="D18" s="4">
        <f t="shared" si="2"/>
        <v>6.1276199999999994</v>
      </c>
      <c r="E18" s="4">
        <f t="shared" si="2"/>
        <v>2.2837350000000001</v>
      </c>
      <c r="F18" s="4">
        <f t="shared" si="2"/>
        <v>1.7444850000000001</v>
      </c>
      <c r="G18" s="4">
        <f t="shared" si="2"/>
        <v>11.6491425</v>
      </c>
      <c r="H18" s="4">
        <f t="shared" si="2"/>
        <v>5189.3179499999997</v>
      </c>
      <c r="I18" s="4">
        <f t="shared" si="2"/>
        <v>1018.2729</v>
      </c>
      <c r="J18" s="4">
        <f t="shared" si="2"/>
        <v>11.1704325</v>
      </c>
      <c r="K18" s="30">
        <v>1.5</v>
      </c>
      <c r="L18" s="96">
        <f t="shared" si="3"/>
        <v>1.3276574999999999</v>
      </c>
      <c r="M18" s="4">
        <f t="shared" si="3"/>
        <v>117.81919500000001</v>
      </c>
      <c r="N18" s="4">
        <f t="shared" si="3"/>
        <v>197.32129499999999</v>
      </c>
      <c r="O18" s="4">
        <f t="shared" si="3"/>
        <v>1959.8388974999998</v>
      </c>
      <c r="P18" s="4">
        <f t="shared" si="3"/>
        <v>0.53970000000000007</v>
      </c>
      <c r="Q18" s="4">
        <f t="shared" si="3"/>
        <v>33.821107499999997</v>
      </c>
      <c r="R18" s="4">
        <f t="shared" si="3"/>
        <v>14.358930000000001</v>
      </c>
      <c r="S18" s="4">
        <f t="shared" si="3"/>
        <v>6.7084725000000001</v>
      </c>
      <c r="T18" s="4">
        <f t="shared" si="3"/>
        <v>15.074069999999999</v>
      </c>
      <c r="U18" s="4">
        <f t="shared" si="3"/>
        <v>2.3999174999999999</v>
      </c>
      <c r="V18" s="4">
        <f t="shared" si="3"/>
        <v>57.936802499999999</v>
      </c>
      <c r="W18" s="4">
        <f t="shared" si="3"/>
        <v>1.7887874999999998</v>
      </c>
      <c r="X18" s="4">
        <f t="shared" si="3"/>
        <v>23.125875000000001</v>
      </c>
    </row>
    <row r="19" spans="1:24">
      <c r="A19" s="38" t="s">
        <v>78</v>
      </c>
      <c r="B19" s="3"/>
      <c r="C19" s="39">
        <f t="shared" si="2"/>
        <v>7774.2</v>
      </c>
      <c r="D19" s="39">
        <f t="shared" si="2"/>
        <v>20425.399999999998</v>
      </c>
      <c r="E19" s="39">
        <f t="shared" si="2"/>
        <v>7612.45</v>
      </c>
      <c r="F19" s="39">
        <f t="shared" si="2"/>
        <v>5814.95</v>
      </c>
      <c r="G19" s="39">
        <f t="shared" si="2"/>
        <v>38830.474999999999</v>
      </c>
      <c r="H19" s="39">
        <f t="shared" si="2"/>
        <v>17297726.5</v>
      </c>
      <c r="I19" s="39">
        <f t="shared" si="2"/>
        <v>3394243</v>
      </c>
      <c r="J19" s="93">
        <f t="shared" si="2"/>
        <v>37234.775000000001</v>
      </c>
      <c r="K19" s="98">
        <v>5000</v>
      </c>
      <c r="L19" s="93">
        <f t="shared" si="3"/>
        <v>4425.5250000000005</v>
      </c>
      <c r="M19" s="39">
        <f t="shared" si="3"/>
        <v>392730.65</v>
      </c>
      <c r="N19" s="39">
        <f t="shared" si="3"/>
        <v>657737.65</v>
      </c>
      <c r="O19" s="39">
        <f t="shared" si="3"/>
        <v>6532796.3249999993</v>
      </c>
      <c r="P19" s="39">
        <f t="shared" si="3"/>
        <v>1799</v>
      </c>
      <c r="Q19" s="39">
        <f t="shared" si="3"/>
        <v>112737.02499999999</v>
      </c>
      <c r="R19" s="39">
        <f t="shared" si="3"/>
        <v>47863.100000000006</v>
      </c>
      <c r="S19" s="39">
        <f t="shared" si="3"/>
        <v>22361.575000000001</v>
      </c>
      <c r="T19" s="39">
        <f t="shared" si="3"/>
        <v>50246.899999999994</v>
      </c>
      <c r="U19" s="39">
        <f t="shared" si="3"/>
        <v>7999.7249999999995</v>
      </c>
      <c r="V19" s="39">
        <f t="shared" si="3"/>
        <v>193122.67500000002</v>
      </c>
      <c r="W19" s="39">
        <f t="shared" si="3"/>
        <v>5962.6249999999991</v>
      </c>
      <c r="X19" s="39">
        <f t="shared" si="3"/>
        <v>77086.25</v>
      </c>
    </row>
    <row r="20" spans="1:24">
      <c r="A20" s="38" t="s">
        <v>79</v>
      </c>
      <c r="B20" s="3"/>
      <c r="C20" s="39">
        <f t="shared" si="2"/>
        <v>77742</v>
      </c>
      <c r="D20" s="39">
        <f t="shared" si="2"/>
        <v>204253.99999999997</v>
      </c>
      <c r="E20" s="39">
        <f t="shared" si="2"/>
        <v>76124.5</v>
      </c>
      <c r="F20" s="39">
        <f t="shared" si="2"/>
        <v>58149.5</v>
      </c>
      <c r="G20" s="39">
        <f t="shared" si="2"/>
        <v>388304.75</v>
      </c>
      <c r="H20" s="39">
        <f t="shared" si="2"/>
        <v>172977265</v>
      </c>
      <c r="I20" s="39">
        <f t="shared" si="2"/>
        <v>33942430</v>
      </c>
      <c r="J20" s="93">
        <f t="shared" si="2"/>
        <v>372347.75</v>
      </c>
      <c r="K20" s="31">
        <v>50000</v>
      </c>
      <c r="L20" s="39">
        <f t="shared" si="3"/>
        <v>44255.25</v>
      </c>
      <c r="M20" s="39">
        <f t="shared" si="3"/>
        <v>3927306.5000000005</v>
      </c>
      <c r="N20" s="39">
        <f t="shared" si="3"/>
        <v>6577376.5</v>
      </c>
      <c r="O20" s="39">
        <f t="shared" si="3"/>
        <v>65327963.249999993</v>
      </c>
      <c r="P20" s="39">
        <f t="shared" si="3"/>
        <v>17990</v>
      </c>
      <c r="Q20" s="39">
        <f t="shared" si="3"/>
        <v>1127370.25</v>
      </c>
      <c r="R20" s="39">
        <f t="shared" si="3"/>
        <v>478631</v>
      </c>
      <c r="S20" s="39">
        <f t="shared" si="3"/>
        <v>223615.75</v>
      </c>
      <c r="T20" s="39">
        <f t="shared" si="3"/>
        <v>502468.99999999994</v>
      </c>
      <c r="U20" s="39">
        <f t="shared" si="3"/>
        <v>79997.25</v>
      </c>
      <c r="V20" s="39">
        <f t="shared" si="3"/>
        <v>1931226.75</v>
      </c>
      <c r="W20" s="39">
        <f t="shared" si="3"/>
        <v>59626.249999999993</v>
      </c>
      <c r="X20" s="39">
        <f t="shared" si="3"/>
        <v>770862.5</v>
      </c>
    </row>
    <row r="21" spans="1:24">
      <c r="A21" s="38" t="s">
        <v>80</v>
      </c>
      <c r="B21" s="3"/>
      <c r="C21" s="39">
        <f t="shared" si="2"/>
        <v>466452</v>
      </c>
      <c r="D21" s="39">
        <f t="shared" si="2"/>
        <v>1225523.9999999998</v>
      </c>
      <c r="E21" s="39">
        <f t="shared" si="2"/>
        <v>456746.99999999994</v>
      </c>
      <c r="F21" s="39">
        <f t="shared" si="2"/>
        <v>348897</v>
      </c>
      <c r="G21" s="39">
        <f t="shared" si="2"/>
        <v>2329828.5</v>
      </c>
      <c r="H21" s="39">
        <f t="shared" si="2"/>
        <v>1037863589.9999999</v>
      </c>
      <c r="I21" s="39">
        <f t="shared" si="2"/>
        <v>203654580</v>
      </c>
      <c r="J21" s="93">
        <f t="shared" si="2"/>
        <v>2234086.5</v>
      </c>
      <c r="K21" s="31">
        <v>300000</v>
      </c>
      <c r="L21" s="39">
        <f t="shared" si="3"/>
        <v>265531.5</v>
      </c>
      <c r="M21" s="39">
        <f t="shared" si="3"/>
        <v>23563839</v>
      </c>
      <c r="N21" s="39">
        <f t="shared" si="3"/>
        <v>39464259</v>
      </c>
      <c r="O21" s="39">
        <f t="shared" si="3"/>
        <v>391967779.49999994</v>
      </c>
      <c r="P21" s="39">
        <f t="shared" si="3"/>
        <v>107940</v>
      </c>
      <c r="Q21" s="39">
        <f t="shared" si="3"/>
        <v>6764221.4999999991</v>
      </c>
      <c r="R21" s="39">
        <f t="shared" si="3"/>
        <v>2871786</v>
      </c>
      <c r="S21" s="39">
        <f t="shared" si="3"/>
        <v>1341694.5</v>
      </c>
      <c r="T21" s="39">
        <f t="shared" si="3"/>
        <v>3014814</v>
      </c>
      <c r="U21" s="39">
        <f t="shared" si="3"/>
        <v>479983.5</v>
      </c>
      <c r="V21" s="39">
        <f t="shared" si="3"/>
        <v>11587360.5</v>
      </c>
      <c r="W21" s="39">
        <f t="shared" si="3"/>
        <v>357757.49999999994</v>
      </c>
      <c r="X21" s="39">
        <f t="shared" si="3"/>
        <v>4625175</v>
      </c>
    </row>
    <row r="22" spans="1:24">
      <c r="A22" s="38" t="s">
        <v>81</v>
      </c>
      <c r="B22" s="3"/>
      <c r="C22" s="39">
        <f t="shared" si="2"/>
        <v>46645.2</v>
      </c>
      <c r="D22" s="39">
        <f t="shared" si="2"/>
        <v>122552.4</v>
      </c>
      <c r="E22" s="39">
        <f t="shared" si="2"/>
        <v>45674.7</v>
      </c>
      <c r="F22" s="39">
        <f t="shared" si="2"/>
        <v>34889.699999999997</v>
      </c>
      <c r="G22" s="39">
        <f t="shared" si="2"/>
        <v>232982.85</v>
      </c>
      <c r="H22" s="39">
        <f t="shared" si="2"/>
        <v>103786359</v>
      </c>
      <c r="I22" s="39">
        <f t="shared" si="2"/>
        <v>20365458</v>
      </c>
      <c r="J22" s="93">
        <f t="shared" si="2"/>
        <v>223408.65</v>
      </c>
      <c r="K22" s="98">
        <v>30000</v>
      </c>
      <c r="L22" s="39">
        <f t="shared" si="3"/>
        <v>26553.15</v>
      </c>
      <c r="M22" s="39">
        <f t="shared" si="3"/>
        <v>2356383.9000000004</v>
      </c>
      <c r="N22" s="39">
        <f t="shared" si="3"/>
        <v>3946425.9</v>
      </c>
      <c r="O22" s="39">
        <f t="shared" si="3"/>
        <v>39196777.949999996</v>
      </c>
      <c r="P22" s="39">
        <f t="shared" si="3"/>
        <v>10794</v>
      </c>
      <c r="Q22" s="39">
        <f t="shared" si="3"/>
        <v>676422.14999999991</v>
      </c>
      <c r="R22" s="39">
        <f t="shared" si="3"/>
        <v>287178.60000000003</v>
      </c>
      <c r="S22" s="39">
        <f t="shared" si="3"/>
        <v>134169.45000000001</v>
      </c>
      <c r="T22" s="39">
        <f t="shared" si="3"/>
        <v>301481.39999999997</v>
      </c>
      <c r="U22" s="39">
        <f t="shared" si="3"/>
        <v>47998.35</v>
      </c>
      <c r="V22" s="39">
        <f t="shared" si="3"/>
        <v>1158736.05</v>
      </c>
      <c r="W22" s="39">
        <f t="shared" si="3"/>
        <v>35775.749999999993</v>
      </c>
      <c r="X22" s="39">
        <f t="shared" si="3"/>
        <v>462517.5</v>
      </c>
    </row>
    <row r="23" spans="1:24">
      <c r="A23" s="38" t="s">
        <v>82</v>
      </c>
      <c r="B23" s="3"/>
      <c r="C23" s="39">
        <f t="shared" ref="C23:J31" si="4">$K23*C$38</f>
        <v>46645.2</v>
      </c>
      <c r="D23" s="39">
        <f t="shared" si="4"/>
        <v>122552.4</v>
      </c>
      <c r="E23" s="39">
        <f t="shared" si="4"/>
        <v>45674.7</v>
      </c>
      <c r="F23" s="39">
        <f t="shared" si="4"/>
        <v>34889.699999999997</v>
      </c>
      <c r="G23" s="39">
        <f t="shared" si="4"/>
        <v>232982.85</v>
      </c>
      <c r="H23" s="39">
        <f t="shared" si="4"/>
        <v>103786359</v>
      </c>
      <c r="I23" s="39">
        <f t="shared" si="4"/>
        <v>20365458</v>
      </c>
      <c r="J23" s="39">
        <f t="shared" si="4"/>
        <v>223408.65</v>
      </c>
      <c r="K23" s="98">
        <v>30000</v>
      </c>
      <c r="L23" s="93">
        <f t="shared" ref="L23:X31" si="5">$K23*L$38</f>
        <v>26553.15</v>
      </c>
      <c r="M23" s="39">
        <f t="shared" si="5"/>
        <v>2356383.9000000004</v>
      </c>
      <c r="N23" s="39">
        <f t="shared" si="5"/>
        <v>3946425.9</v>
      </c>
      <c r="O23" s="39">
        <f t="shared" si="5"/>
        <v>39196777.949999996</v>
      </c>
      <c r="P23" s="39">
        <f t="shared" si="5"/>
        <v>10794</v>
      </c>
      <c r="Q23" s="39">
        <f t="shared" si="5"/>
        <v>676422.14999999991</v>
      </c>
      <c r="R23" s="39">
        <f t="shared" si="5"/>
        <v>287178.60000000003</v>
      </c>
      <c r="S23" s="39">
        <f t="shared" si="5"/>
        <v>134169.45000000001</v>
      </c>
      <c r="T23" s="39">
        <f t="shared" si="5"/>
        <v>301481.39999999997</v>
      </c>
      <c r="U23" s="39">
        <f t="shared" si="5"/>
        <v>47998.35</v>
      </c>
      <c r="V23" s="39">
        <f t="shared" si="5"/>
        <v>1158736.05</v>
      </c>
      <c r="W23" s="39">
        <f t="shared" si="5"/>
        <v>35775.749999999993</v>
      </c>
      <c r="X23" s="39">
        <f t="shared" si="5"/>
        <v>462517.5</v>
      </c>
    </row>
    <row r="24" spans="1:24">
      <c r="A24" s="38" t="s">
        <v>83</v>
      </c>
      <c r="B24" s="3"/>
      <c r="C24" s="39">
        <f t="shared" si="4"/>
        <v>46645.2</v>
      </c>
      <c r="D24" s="39">
        <f t="shared" si="4"/>
        <v>122552.4</v>
      </c>
      <c r="E24" s="39">
        <f t="shared" si="4"/>
        <v>45674.7</v>
      </c>
      <c r="F24" s="39">
        <f t="shared" si="4"/>
        <v>34889.699999999997</v>
      </c>
      <c r="G24" s="39">
        <f t="shared" si="4"/>
        <v>232982.85</v>
      </c>
      <c r="H24" s="39">
        <f t="shared" si="4"/>
        <v>103786359</v>
      </c>
      <c r="I24" s="39">
        <f t="shared" si="4"/>
        <v>20365458</v>
      </c>
      <c r="J24" s="39">
        <f t="shared" si="4"/>
        <v>223408.65</v>
      </c>
      <c r="K24" s="98">
        <v>30000</v>
      </c>
      <c r="L24" s="93">
        <f t="shared" si="5"/>
        <v>26553.15</v>
      </c>
      <c r="M24" s="39">
        <f t="shared" si="5"/>
        <v>2356383.9000000004</v>
      </c>
      <c r="N24" s="39">
        <f t="shared" si="5"/>
        <v>3946425.9</v>
      </c>
      <c r="O24" s="39">
        <f t="shared" si="5"/>
        <v>39196777.949999996</v>
      </c>
      <c r="P24" s="39">
        <f t="shared" si="5"/>
        <v>10794</v>
      </c>
      <c r="Q24" s="39">
        <f t="shared" si="5"/>
        <v>676422.14999999991</v>
      </c>
      <c r="R24" s="39">
        <f t="shared" si="5"/>
        <v>287178.60000000003</v>
      </c>
      <c r="S24" s="39">
        <f t="shared" si="5"/>
        <v>134169.45000000001</v>
      </c>
      <c r="T24" s="39">
        <f t="shared" si="5"/>
        <v>301481.39999999997</v>
      </c>
      <c r="U24" s="39">
        <f t="shared" si="5"/>
        <v>47998.35</v>
      </c>
      <c r="V24" s="39">
        <f t="shared" si="5"/>
        <v>1158736.05</v>
      </c>
      <c r="W24" s="39">
        <f t="shared" si="5"/>
        <v>35775.749999999993</v>
      </c>
      <c r="X24" s="39">
        <f t="shared" si="5"/>
        <v>462517.5</v>
      </c>
    </row>
    <row r="25" spans="1:24">
      <c r="A25" s="38"/>
      <c r="B25" s="8" t="s">
        <v>130</v>
      </c>
      <c r="C25" s="39">
        <f t="shared" si="4"/>
        <v>155484</v>
      </c>
      <c r="D25" s="39">
        <f t="shared" si="4"/>
        <v>408507.99999999994</v>
      </c>
      <c r="E25" s="39">
        <f t="shared" si="4"/>
        <v>152249</v>
      </c>
      <c r="F25" s="39">
        <f t="shared" si="4"/>
        <v>116299</v>
      </c>
      <c r="G25" s="39">
        <f t="shared" si="4"/>
        <v>776609.5</v>
      </c>
      <c r="H25" s="39">
        <f t="shared" si="4"/>
        <v>345954530</v>
      </c>
      <c r="I25" s="39">
        <f t="shared" si="4"/>
        <v>67884860</v>
      </c>
      <c r="J25" s="93">
        <f t="shared" si="4"/>
        <v>744695.5</v>
      </c>
      <c r="K25" s="98">
        <v>100000</v>
      </c>
      <c r="L25" s="93">
        <f t="shared" si="5"/>
        <v>88510.5</v>
      </c>
      <c r="M25" s="39">
        <f t="shared" si="5"/>
        <v>7854613.0000000009</v>
      </c>
      <c r="N25" s="39">
        <f t="shared" si="5"/>
        <v>13154753</v>
      </c>
      <c r="O25" s="39">
        <f t="shared" si="5"/>
        <v>130655926.49999999</v>
      </c>
      <c r="P25" s="39">
        <f t="shared" si="5"/>
        <v>35980</v>
      </c>
      <c r="Q25" s="39">
        <f t="shared" si="5"/>
        <v>2254740.5</v>
      </c>
      <c r="R25" s="39">
        <f t="shared" si="5"/>
        <v>957262</v>
      </c>
      <c r="S25" s="39">
        <f t="shared" si="5"/>
        <v>447231.5</v>
      </c>
      <c r="T25" s="39">
        <f t="shared" si="5"/>
        <v>1004937.9999999999</v>
      </c>
      <c r="U25" s="39">
        <f t="shared" si="5"/>
        <v>159994.5</v>
      </c>
      <c r="V25" s="39">
        <f t="shared" si="5"/>
        <v>3862453.5</v>
      </c>
      <c r="W25" s="39">
        <f t="shared" si="5"/>
        <v>119252.49999999999</v>
      </c>
      <c r="X25" s="39">
        <f t="shared" si="5"/>
        <v>1541725</v>
      </c>
    </row>
    <row r="26" spans="1:24">
      <c r="A26" s="2" t="s">
        <v>35</v>
      </c>
      <c r="B26" s="2"/>
      <c r="C26" s="67">
        <f t="shared" si="4"/>
        <v>0</v>
      </c>
      <c r="D26" s="67">
        <f t="shared" si="4"/>
        <v>0</v>
      </c>
      <c r="E26" s="67">
        <f t="shared" si="4"/>
        <v>0</v>
      </c>
      <c r="F26" s="67">
        <f t="shared" si="4"/>
        <v>0</v>
      </c>
      <c r="G26" s="67">
        <f t="shared" si="4"/>
        <v>0</v>
      </c>
      <c r="H26" s="67">
        <f t="shared" si="4"/>
        <v>0</v>
      </c>
      <c r="I26" s="67">
        <f t="shared" si="4"/>
        <v>0</v>
      </c>
      <c r="J26" s="67">
        <f t="shared" si="4"/>
        <v>0</v>
      </c>
      <c r="K26" s="5">
        <v>0</v>
      </c>
      <c r="L26" s="67">
        <f t="shared" si="5"/>
        <v>0</v>
      </c>
      <c r="M26" s="67">
        <f t="shared" si="5"/>
        <v>0</v>
      </c>
      <c r="N26" s="67">
        <f t="shared" si="5"/>
        <v>0</v>
      </c>
      <c r="O26" s="67">
        <f t="shared" si="5"/>
        <v>0</v>
      </c>
      <c r="P26" s="67">
        <f t="shared" si="5"/>
        <v>0</v>
      </c>
      <c r="Q26" s="67">
        <f t="shared" si="5"/>
        <v>0</v>
      </c>
      <c r="R26" s="67">
        <f t="shared" si="5"/>
        <v>0</v>
      </c>
      <c r="S26" s="67">
        <f t="shared" si="5"/>
        <v>0</v>
      </c>
      <c r="T26" s="67">
        <f t="shared" si="5"/>
        <v>0</v>
      </c>
      <c r="U26" s="67">
        <f t="shared" si="5"/>
        <v>0</v>
      </c>
      <c r="V26" s="67">
        <f t="shared" si="5"/>
        <v>0</v>
      </c>
      <c r="W26" s="67">
        <f t="shared" si="5"/>
        <v>0</v>
      </c>
      <c r="X26" s="67">
        <f t="shared" si="5"/>
        <v>0</v>
      </c>
    </row>
    <row r="27" spans="1:24">
      <c r="A27" s="38" t="s">
        <v>77</v>
      </c>
      <c r="B27" s="3"/>
      <c r="C27" s="39">
        <f t="shared" si="4"/>
        <v>310968</v>
      </c>
      <c r="D27" s="39">
        <f t="shared" si="4"/>
        <v>817015.99999999988</v>
      </c>
      <c r="E27" s="39">
        <f t="shared" si="4"/>
        <v>304498</v>
      </c>
      <c r="F27" s="39">
        <f t="shared" si="4"/>
        <v>232598</v>
      </c>
      <c r="G27" s="39">
        <f t="shared" si="4"/>
        <v>1553219</v>
      </c>
      <c r="H27" s="39">
        <f t="shared" si="4"/>
        <v>691909060</v>
      </c>
      <c r="I27" s="39">
        <f t="shared" si="4"/>
        <v>135769720</v>
      </c>
      <c r="J27" s="39">
        <f t="shared" si="4"/>
        <v>1489391</v>
      </c>
      <c r="K27" s="98">
        <v>200000</v>
      </c>
      <c r="L27" s="39">
        <f t="shared" si="5"/>
        <v>177021</v>
      </c>
      <c r="M27" s="39">
        <f t="shared" si="5"/>
        <v>15709226.000000002</v>
      </c>
      <c r="N27" s="39">
        <f t="shared" si="5"/>
        <v>26309506</v>
      </c>
      <c r="O27" s="39">
        <f t="shared" si="5"/>
        <v>261311852.99999997</v>
      </c>
      <c r="P27" s="39">
        <f t="shared" si="5"/>
        <v>71960</v>
      </c>
      <c r="Q27" s="39">
        <f t="shared" si="5"/>
        <v>4509481</v>
      </c>
      <c r="R27" s="39">
        <f t="shared" si="5"/>
        <v>1914524</v>
      </c>
      <c r="S27" s="39">
        <f t="shared" si="5"/>
        <v>894463</v>
      </c>
      <c r="T27" s="39">
        <f t="shared" si="5"/>
        <v>2009875.9999999998</v>
      </c>
      <c r="U27" s="39">
        <f t="shared" si="5"/>
        <v>319989</v>
      </c>
      <c r="V27" s="39">
        <f t="shared" si="5"/>
        <v>7724907</v>
      </c>
      <c r="W27" s="39">
        <f t="shared" si="5"/>
        <v>238504.99999999997</v>
      </c>
      <c r="X27" s="39">
        <f t="shared" si="5"/>
        <v>3083450</v>
      </c>
    </row>
    <row r="28" spans="1:24">
      <c r="A28" s="38" t="s">
        <v>71</v>
      </c>
      <c r="B28" s="3"/>
      <c r="C28" s="39">
        <f t="shared" si="4"/>
        <v>108.83880000000001</v>
      </c>
      <c r="D28" s="39">
        <f t="shared" si="4"/>
        <v>285.95559999999995</v>
      </c>
      <c r="E28" s="39">
        <f t="shared" si="4"/>
        <v>106.57429999999999</v>
      </c>
      <c r="F28" s="39">
        <f t="shared" si="4"/>
        <v>81.409300000000002</v>
      </c>
      <c r="G28" s="39">
        <f t="shared" si="4"/>
        <v>543.62665000000004</v>
      </c>
      <c r="H28" s="39">
        <f t="shared" si="4"/>
        <v>242168.17099999997</v>
      </c>
      <c r="I28" s="39">
        <f t="shared" si="4"/>
        <v>47519.402000000002</v>
      </c>
      <c r="J28" s="93">
        <f t="shared" si="4"/>
        <v>521.28684999999996</v>
      </c>
      <c r="K28" s="30">
        <v>70</v>
      </c>
      <c r="L28" s="93">
        <f t="shared" si="5"/>
        <v>61.957350000000005</v>
      </c>
      <c r="M28" s="39">
        <f t="shared" si="5"/>
        <v>5498.2291000000005</v>
      </c>
      <c r="N28" s="39">
        <f t="shared" si="5"/>
        <v>9208.3271000000004</v>
      </c>
      <c r="O28" s="39">
        <f t="shared" si="5"/>
        <v>91459.148549999984</v>
      </c>
      <c r="P28" s="39">
        <f t="shared" si="5"/>
        <v>25.186</v>
      </c>
      <c r="Q28" s="39">
        <f t="shared" si="5"/>
        <v>1578.3183499999998</v>
      </c>
      <c r="R28" s="39">
        <f t="shared" si="5"/>
        <v>670.08339999999998</v>
      </c>
      <c r="S28" s="39">
        <f t="shared" si="5"/>
        <v>313.06205</v>
      </c>
      <c r="T28" s="39">
        <f t="shared" si="5"/>
        <v>703.45659999999998</v>
      </c>
      <c r="U28" s="39">
        <f t="shared" si="5"/>
        <v>111.99615</v>
      </c>
      <c r="V28" s="39">
        <f t="shared" si="5"/>
        <v>2703.7174500000001</v>
      </c>
      <c r="W28" s="39">
        <f t="shared" si="5"/>
        <v>83.476749999999981</v>
      </c>
      <c r="X28" s="39">
        <f t="shared" si="5"/>
        <v>1079.2075</v>
      </c>
    </row>
    <row r="29" spans="1:24">
      <c r="A29" s="38" t="s">
        <v>72</v>
      </c>
      <c r="B29" s="3"/>
      <c r="C29" s="39">
        <f t="shared" si="4"/>
        <v>31096.799999999999</v>
      </c>
      <c r="D29" s="39">
        <f t="shared" si="4"/>
        <v>81701.599999999991</v>
      </c>
      <c r="E29" s="39">
        <f t="shared" si="4"/>
        <v>30449.8</v>
      </c>
      <c r="F29" s="39">
        <f t="shared" si="4"/>
        <v>23259.8</v>
      </c>
      <c r="G29" s="39">
        <f t="shared" si="4"/>
        <v>155321.9</v>
      </c>
      <c r="H29" s="39">
        <f t="shared" si="4"/>
        <v>69190906</v>
      </c>
      <c r="I29" s="39">
        <f t="shared" si="4"/>
        <v>13576972</v>
      </c>
      <c r="J29" s="93">
        <f t="shared" si="4"/>
        <v>148939.1</v>
      </c>
      <c r="K29" s="98">
        <v>20000</v>
      </c>
      <c r="L29" s="39">
        <f t="shared" si="5"/>
        <v>17702.100000000002</v>
      </c>
      <c r="M29" s="39">
        <f t="shared" si="5"/>
        <v>1570922.6</v>
      </c>
      <c r="N29" s="39">
        <f t="shared" si="5"/>
        <v>2630950.6</v>
      </c>
      <c r="O29" s="39">
        <f t="shared" si="5"/>
        <v>26131185.299999997</v>
      </c>
      <c r="P29" s="39">
        <f t="shared" si="5"/>
        <v>7196</v>
      </c>
      <c r="Q29" s="39">
        <f t="shared" si="5"/>
        <v>450948.1</v>
      </c>
      <c r="R29" s="39">
        <f t="shared" si="5"/>
        <v>191452.40000000002</v>
      </c>
      <c r="S29" s="39">
        <f t="shared" si="5"/>
        <v>89446.3</v>
      </c>
      <c r="T29" s="39">
        <f t="shared" si="5"/>
        <v>200987.59999999998</v>
      </c>
      <c r="U29" s="39">
        <f t="shared" si="5"/>
        <v>31998.899999999998</v>
      </c>
      <c r="V29" s="39">
        <f t="shared" si="5"/>
        <v>772490.70000000007</v>
      </c>
      <c r="W29" s="39">
        <f t="shared" si="5"/>
        <v>23850.499999999996</v>
      </c>
      <c r="X29" s="39">
        <f t="shared" si="5"/>
        <v>308345</v>
      </c>
    </row>
    <row r="30" spans="1:24">
      <c r="A30" s="38" t="s">
        <v>73</v>
      </c>
      <c r="B30" s="3"/>
      <c r="C30" s="4">
        <f t="shared" si="4"/>
        <v>2.3322599999999998</v>
      </c>
      <c r="D30" s="4">
        <f t="shared" si="4"/>
        <v>6.1276199999999994</v>
      </c>
      <c r="E30" s="4">
        <f t="shared" si="4"/>
        <v>2.2837350000000001</v>
      </c>
      <c r="F30" s="4">
        <f t="shared" si="4"/>
        <v>1.7444850000000001</v>
      </c>
      <c r="G30" s="4">
        <f t="shared" si="4"/>
        <v>11.6491425</v>
      </c>
      <c r="H30" s="4">
        <f t="shared" si="4"/>
        <v>5189.3179499999997</v>
      </c>
      <c r="I30" s="4">
        <f t="shared" si="4"/>
        <v>1018.2729</v>
      </c>
      <c r="J30" s="96">
        <f t="shared" si="4"/>
        <v>11.1704325</v>
      </c>
      <c r="K30" s="30">
        <v>1.5</v>
      </c>
      <c r="L30" s="96">
        <f t="shared" si="5"/>
        <v>1.3276574999999999</v>
      </c>
      <c r="M30" s="4">
        <f t="shared" si="5"/>
        <v>117.81919500000001</v>
      </c>
      <c r="N30" s="4">
        <f t="shared" si="5"/>
        <v>197.32129499999999</v>
      </c>
      <c r="O30" s="4">
        <f t="shared" si="5"/>
        <v>1959.8388974999998</v>
      </c>
      <c r="P30" s="4">
        <f t="shared" si="5"/>
        <v>0.53970000000000007</v>
      </c>
      <c r="Q30" s="4">
        <f t="shared" si="5"/>
        <v>33.821107499999997</v>
      </c>
      <c r="R30" s="4">
        <f t="shared" si="5"/>
        <v>14.358930000000001</v>
      </c>
      <c r="S30" s="4">
        <f t="shared" si="5"/>
        <v>6.7084725000000001</v>
      </c>
      <c r="T30" s="4">
        <f t="shared" si="5"/>
        <v>15.074069999999999</v>
      </c>
      <c r="U30" s="4">
        <f t="shared" si="5"/>
        <v>2.3999174999999999</v>
      </c>
      <c r="V30" s="4">
        <f t="shared" si="5"/>
        <v>57.936802499999999</v>
      </c>
      <c r="W30" s="4">
        <f t="shared" si="5"/>
        <v>1.7887874999999998</v>
      </c>
      <c r="X30" s="4">
        <f t="shared" si="5"/>
        <v>23.125875000000001</v>
      </c>
    </row>
    <row r="31" spans="1:24">
      <c r="A31" s="38" t="s">
        <v>84</v>
      </c>
      <c r="B31" s="3"/>
      <c r="C31" s="39">
        <f t="shared" si="4"/>
        <v>77742</v>
      </c>
      <c r="D31" s="39">
        <f t="shared" si="4"/>
        <v>204253.99999999997</v>
      </c>
      <c r="E31" s="39">
        <f t="shared" si="4"/>
        <v>76124.5</v>
      </c>
      <c r="F31" s="39">
        <f t="shared" si="4"/>
        <v>58149.5</v>
      </c>
      <c r="G31" s="39">
        <f t="shared" si="4"/>
        <v>388304.75</v>
      </c>
      <c r="H31" s="39">
        <f t="shared" si="4"/>
        <v>172977265</v>
      </c>
      <c r="I31" s="39">
        <f t="shared" si="4"/>
        <v>33942430</v>
      </c>
      <c r="J31" s="93">
        <f t="shared" si="4"/>
        <v>372347.75</v>
      </c>
      <c r="K31" s="98">
        <v>50000</v>
      </c>
      <c r="L31" s="93">
        <f t="shared" si="5"/>
        <v>44255.25</v>
      </c>
      <c r="M31" s="39">
        <f t="shared" si="5"/>
        <v>3927306.5000000005</v>
      </c>
      <c r="N31" s="39">
        <f t="shared" si="5"/>
        <v>6577376.5</v>
      </c>
      <c r="O31" s="39">
        <f t="shared" si="5"/>
        <v>65327963.249999993</v>
      </c>
      <c r="P31" s="39">
        <f t="shared" si="5"/>
        <v>17990</v>
      </c>
      <c r="Q31" s="39">
        <f t="shared" si="5"/>
        <v>1127370.25</v>
      </c>
      <c r="R31" s="39">
        <f t="shared" si="5"/>
        <v>478631</v>
      </c>
      <c r="S31" s="39">
        <f t="shared" si="5"/>
        <v>223615.75</v>
      </c>
      <c r="T31" s="39">
        <f t="shared" si="5"/>
        <v>502468.99999999994</v>
      </c>
      <c r="U31" s="39">
        <f t="shared" si="5"/>
        <v>79997.25</v>
      </c>
      <c r="V31" s="39">
        <f t="shared" si="5"/>
        <v>1931226.75</v>
      </c>
      <c r="W31" s="39">
        <f t="shared" si="5"/>
        <v>59626.249999999993</v>
      </c>
      <c r="X31" s="39">
        <f t="shared" si="5"/>
        <v>770862.5</v>
      </c>
    </row>
    <row r="32" spans="1:24">
      <c r="A32" s="6" t="s">
        <v>42</v>
      </c>
      <c r="B32" s="6"/>
      <c r="C32" s="7"/>
      <c r="D32" s="29"/>
      <c r="E32" s="7"/>
      <c r="F32" s="7"/>
      <c r="G32" s="7"/>
      <c r="H32" s="7"/>
      <c r="I32" s="7"/>
      <c r="J32" s="7"/>
      <c r="K32" s="7"/>
      <c r="L32" s="29"/>
      <c r="M32" s="29"/>
      <c r="N32" s="29"/>
      <c r="O32" s="29"/>
      <c r="P32" s="29"/>
      <c r="Q32" s="29"/>
      <c r="R32" s="29"/>
      <c r="S32" s="29"/>
      <c r="T32" s="29"/>
      <c r="U32" s="29"/>
      <c r="V32" s="29"/>
      <c r="W32" s="29"/>
      <c r="X32" s="29"/>
    </row>
    <row r="33" spans="1:24">
      <c r="A33" s="65" t="s">
        <v>87</v>
      </c>
      <c r="B33" s="63" t="s">
        <v>114</v>
      </c>
      <c r="C33" s="64" t="s">
        <v>154</v>
      </c>
      <c r="D33" s="64" t="s">
        <v>154</v>
      </c>
      <c r="E33" s="64" t="s">
        <v>154</v>
      </c>
      <c r="F33" s="64" t="s">
        <v>154</v>
      </c>
      <c r="G33" s="64" t="s">
        <v>154</v>
      </c>
      <c r="H33" s="64" t="s">
        <v>154</v>
      </c>
      <c r="I33" s="64" t="s">
        <v>154</v>
      </c>
      <c r="J33" s="64" t="s">
        <v>154</v>
      </c>
      <c r="K33" s="92">
        <v>3.5</v>
      </c>
      <c r="L33" s="64" t="s">
        <v>154</v>
      </c>
      <c r="M33" s="64" t="s">
        <v>154</v>
      </c>
      <c r="N33" s="64" t="s">
        <v>154</v>
      </c>
      <c r="O33" s="64" t="s">
        <v>154</v>
      </c>
      <c r="P33" s="64" t="s">
        <v>154</v>
      </c>
      <c r="Q33" s="64" t="s">
        <v>154</v>
      </c>
      <c r="R33" s="64" t="s">
        <v>154</v>
      </c>
      <c r="S33" s="64" t="s">
        <v>154</v>
      </c>
      <c r="T33" s="64" t="s">
        <v>154</v>
      </c>
      <c r="U33" s="64" t="s">
        <v>154</v>
      </c>
      <c r="V33" s="64" t="s">
        <v>154</v>
      </c>
      <c r="W33" s="64" t="s">
        <v>154</v>
      </c>
      <c r="X33" s="64" t="s">
        <v>154</v>
      </c>
    </row>
    <row r="34" spans="1:24">
      <c r="A34" s="66"/>
      <c r="B34" s="66" t="s">
        <v>43</v>
      </c>
      <c r="C34" s="64" t="s">
        <v>154</v>
      </c>
      <c r="D34" s="64" t="s">
        <v>154</v>
      </c>
      <c r="E34" s="64" t="s">
        <v>154</v>
      </c>
      <c r="F34" s="64" t="s">
        <v>154</v>
      </c>
      <c r="G34" s="64" t="s">
        <v>154</v>
      </c>
      <c r="H34" s="64" t="s">
        <v>154</v>
      </c>
      <c r="I34" s="64" t="s">
        <v>154</v>
      </c>
      <c r="J34" s="100" t="s">
        <v>154</v>
      </c>
      <c r="K34" s="99">
        <v>0.01</v>
      </c>
      <c r="L34" s="64" t="s">
        <v>154</v>
      </c>
      <c r="M34" s="64" t="s">
        <v>154</v>
      </c>
      <c r="N34" s="64" t="s">
        <v>154</v>
      </c>
      <c r="O34" s="64" t="s">
        <v>154</v>
      </c>
      <c r="P34" s="64" t="s">
        <v>154</v>
      </c>
      <c r="Q34" s="64" t="s">
        <v>154</v>
      </c>
      <c r="R34" s="64" t="s">
        <v>154</v>
      </c>
      <c r="S34" s="64" t="s">
        <v>154</v>
      </c>
      <c r="T34" s="64" t="s">
        <v>154</v>
      </c>
      <c r="U34" s="64" t="s">
        <v>154</v>
      </c>
      <c r="V34" s="64" t="s">
        <v>154</v>
      </c>
      <c r="W34" s="64" t="s">
        <v>154</v>
      </c>
      <c r="X34" s="64" t="s">
        <v>154</v>
      </c>
    </row>
    <row r="35" spans="1:24">
      <c r="A35" s="66"/>
      <c r="B35" s="66" t="s">
        <v>47</v>
      </c>
      <c r="C35" s="64" t="s">
        <v>154</v>
      </c>
      <c r="D35" s="64" t="s">
        <v>154</v>
      </c>
      <c r="E35" s="64" t="s">
        <v>154</v>
      </c>
      <c r="F35" s="64" t="s">
        <v>154</v>
      </c>
      <c r="G35" s="64" t="s">
        <v>154</v>
      </c>
      <c r="H35" s="64" t="s">
        <v>154</v>
      </c>
      <c r="I35" s="64" t="s">
        <v>154</v>
      </c>
      <c r="J35" s="64" t="s">
        <v>154</v>
      </c>
      <c r="K35" s="97">
        <v>30</v>
      </c>
      <c r="L35" s="64" t="s">
        <v>154</v>
      </c>
      <c r="M35" s="64" t="s">
        <v>154</v>
      </c>
      <c r="N35" s="64" t="s">
        <v>154</v>
      </c>
      <c r="O35" s="64" t="s">
        <v>154</v>
      </c>
      <c r="P35" s="64" t="s">
        <v>154</v>
      </c>
      <c r="Q35" s="64" t="s">
        <v>154</v>
      </c>
      <c r="R35" s="64" t="s">
        <v>154</v>
      </c>
      <c r="S35" s="64" t="s">
        <v>154</v>
      </c>
      <c r="T35" s="64" t="s">
        <v>154</v>
      </c>
      <c r="U35" s="64" t="s">
        <v>154</v>
      </c>
      <c r="V35" s="64" t="s">
        <v>154</v>
      </c>
      <c r="W35" s="64" t="s">
        <v>154</v>
      </c>
      <c r="X35" s="64" t="s">
        <v>154</v>
      </c>
    </row>
    <row r="36" spans="1:24">
      <c r="K36" s="42"/>
    </row>
    <row r="37" spans="1:24">
      <c r="A37" s="68" t="s">
        <v>54</v>
      </c>
      <c r="B37" s="41"/>
      <c r="C37" s="117" t="s">
        <v>59</v>
      </c>
      <c r="D37" s="117" t="s">
        <v>90</v>
      </c>
      <c r="E37" s="117" t="s">
        <v>58</v>
      </c>
      <c r="F37" s="117" t="s">
        <v>52</v>
      </c>
      <c r="G37" s="117" t="s">
        <v>89</v>
      </c>
      <c r="H37" s="117" t="s">
        <v>95</v>
      </c>
      <c r="I37" s="117" t="s">
        <v>91</v>
      </c>
      <c r="J37" s="117" t="s">
        <v>98</v>
      </c>
      <c r="K37" s="117" t="s">
        <v>49</v>
      </c>
      <c r="L37" s="117" t="s">
        <v>50</v>
      </c>
      <c r="M37" s="117" t="s">
        <v>88</v>
      </c>
      <c r="N37" s="117" t="s">
        <v>92</v>
      </c>
      <c r="O37" s="117" t="s">
        <v>96</v>
      </c>
      <c r="P37" s="117" t="s">
        <v>97</v>
      </c>
      <c r="Q37" s="117" t="s">
        <v>57</v>
      </c>
      <c r="R37" s="117" t="s">
        <v>93</v>
      </c>
      <c r="S37" s="117" t="s">
        <v>101</v>
      </c>
      <c r="T37" s="117" t="s">
        <v>102</v>
      </c>
      <c r="U37" s="117" t="s">
        <v>99</v>
      </c>
      <c r="V37" s="117" t="s">
        <v>100</v>
      </c>
      <c r="W37" s="117" t="s">
        <v>51</v>
      </c>
      <c r="X37" s="117" t="s">
        <v>94</v>
      </c>
    </row>
    <row r="38" spans="1:24">
      <c r="A38" s="1" t="s">
        <v>132</v>
      </c>
      <c r="B38" s="37" t="s">
        <v>53</v>
      </c>
      <c r="C38" s="44">
        <v>1.55484</v>
      </c>
      <c r="D38" s="44">
        <v>4.0850799999999996</v>
      </c>
      <c r="E38" s="44">
        <v>1.5224899999999999</v>
      </c>
      <c r="F38" s="44">
        <v>1.16299</v>
      </c>
      <c r="G38" s="44">
        <v>7.766095</v>
      </c>
      <c r="H38" s="44">
        <v>3459.5452999999998</v>
      </c>
      <c r="I38" s="44">
        <v>678.84860000000003</v>
      </c>
      <c r="J38" s="44">
        <v>7.446955</v>
      </c>
      <c r="K38" s="44">
        <v>1</v>
      </c>
      <c r="L38" s="44">
        <v>0.88510500000000003</v>
      </c>
      <c r="M38" s="44">
        <v>78.546130000000005</v>
      </c>
      <c r="N38" s="44">
        <v>131.54752999999999</v>
      </c>
      <c r="O38" s="44">
        <v>1306.5592649999999</v>
      </c>
      <c r="P38" s="44">
        <v>0.35980000000000001</v>
      </c>
      <c r="Q38" s="44">
        <v>22.547404999999998</v>
      </c>
      <c r="R38" s="44">
        <v>9.5726200000000006</v>
      </c>
      <c r="S38" s="44">
        <v>4.472315</v>
      </c>
      <c r="T38" s="44">
        <v>10.049379999999999</v>
      </c>
      <c r="U38" s="44">
        <v>1.599945</v>
      </c>
      <c r="V38" s="44">
        <v>38.624535000000002</v>
      </c>
      <c r="W38" s="44">
        <v>1.1925249999999998</v>
      </c>
      <c r="X38" s="44">
        <v>15.417249999999999</v>
      </c>
    </row>
    <row r="39" spans="1:24">
      <c r="A39" s="1" t="s">
        <v>133</v>
      </c>
    </row>
    <row r="40" spans="1:24">
      <c r="A40" s="1" t="s">
        <v>134</v>
      </c>
      <c r="B40" s="48" t="s">
        <v>107</v>
      </c>
      <c r="C40" s="57" t="s">
        <v>104</v>
      </c>
      <c r="D40" s="49"/>
      <c r="E40" s="49"/>
      <c r="F40" s="49"/>
      <c r="G40" s="50"/>
      <c r="H40" s="36"/>
      <c r="I40" s="36"/>
      <c r="J40" s="36"/>
      <c r="K40" s="36"/>
      <c r="L40" s="36"/>
      <c r="M40" s="36"/>
      <c r="N40" s="36"/>
      <c r="O40" s="36"/>
      <c r="P40" s="36"/>
      <c r="Q40" s="36"/>
      <c r="R40" s="36"/>
      <c r="S40" s="36"/>
      <c r="T40" s="36"/>
      <c r="U40" s="36"/>
      <c r="V40" s="36"/>
      <c r="W40" s="36"/>
      <c r="X40" s="36"/>
    </row>
    <row r="41" spans="1:24">
      <c r="A41" s="1" t="s">
        <v>135</v>
      </c>
      <c r="B41" s="46" t="s">
        <v>108</v>
      </c>
      <c r="C41" s="58">
        <v>42979</v>
      </c>
      <c r="D41" s="51"/>
      <c r="E41" s="51"/>
      <c r="F41" s="51"/>
      <c r="G41" s="52"/>
      <c r="H41" s="43"/>
      <c r="I41" s="43"/>
      <c r="J41" s="43"/>
      <c r="K41" s="43"/>
      <c r="L41" s="43"/>
      <c r="M41" s="43"/>
      <c r="N41" s="43"/>
      <c r="O41" s="43"/>
      <c r="P41" s="43"/>
      <c r="Q41" s="43"/>
      <c r="R41" s="43"/>
      <c r="S41" s="43"/>
      <c r="T41" s="43"/>
      <c r="U41" s="43"/>
      <c r="V41" s="43"/>
      <c r="W41" s="43"/>
      <c r="X41" s="43"/>
    </row>
    <row r="42" spans="1:24">
      <c r="A42" s="1" t="s">
        <v>136</v>
      </c>
      <c r="B42" s="46" t="s">
        <v>109</v>
      </c>
      <c r="C42" s="58">
        <v>43343</v>
      </c>
      <c r="D42" s="45"/>
      <c r="E42" s="45"/>
      <c r="F42" s="45"/>
      <c r="G42" s="53"/>
      <c r="M42" s="90"/>
    </row>
    <row r="43" spans="1:24">
      <c r="A43" s="1" t="s">
        <v>137</v>
      </c>
      <c r="B43" s="47" t="s">
        <v>110</v>
      </c>
      <c r="C43" s="59" t="s">
        <v>105</v>
      </c>
      <c r="D43" s="45"/>
      <c r="E43" s="45"/>
      <c r="F43" s="45"/>
      <c r="G43" s="53"/>
    </row>
    <row r="44" spans="1:24">
      <c r="A44" s="1" t="s">
        <v>138</v>
      </c>
      <c r="B44" s="47" t="s">
        <v>106</v>
      </c>
      <c r="C44" s="60" t="s">
        <v>113</v>
      </c>
      <c r="D44" s="45"/>
      <c r="E44" s="45"/>
      <c r="F44" s="45"/>
      <c r="G44" s="53"/>
    </row>
    <row r="45" spans="1:24">
      <c r="A45" s="1" t="s">
        <v>139</v>
      </c>
      <c r="B45" s="46" t="s">
        <v>111</v>
      </c>
      <c r="C45" s="61" t="s">
        <v>49</v>
      </c>
      <c r="D45" s="45"/>
      <c r="E45" s="45"/>
      <c r="F45" s="45"/>
      <c r="G45" s="53"/>
    </row>
    <row r="46" spans="1:24">
      <c r="A46" s="1" t="s">
        <v>140</v>
      </c>
      <c r="B46" s="54" t="s">
        <v>112</v>
      </c>
      <c r="C46" s="62">
        <v>0</v>
      </c>
      <c r="D46" s="55"/>
      <c r="E46" s="55"/>
      <c r="F46" s="55"/>
      <c r="G46" s="56"/>
    </row>
    <row r="47" spans="1:24">
      <c r="A47" s="1" t="s">
        <v>141</v>
      </c>
    </row>
    <row r="48" spans="1:24" ht="15" thickBot="1">
      <c r="A48" s="1" t="s">
        <v>142</v>
      </c>
    </row>
    <row r="49" spans="1:3" ht="15" thickBot="1">
      <c r="A49" s="1" t="s">
        <v>143</v>
      </c>
      <c r="B49" s="36" t="s">
        <v>131</v>
      </c>
      <c r="C49" s="94" t="str">
        <f>LEFT(FSOTFEx.SelectedCCY,3)</f>
        <v/>
      </c>
    </row>
    <row r="50" spans="1:3">
      <c r="A50" s="1" t="s">
        <v>144</v>
      </c>
    </row>
    <row r="51" spans="1:3">
      <c r="A51" s="1" t="s">
        <v>145</v>
      </c>
    </row>
    <row r="52" spans="1:3">
      <c r="A52" s="1" t="s">
        <v>146</v>
      </c>
    </row>
    <row r="53" spans="1:3">
      <c r="A53" s="1" t="s">
        <v>147</v>
      </c>
    </row>
    <row r="54" spans="1:3">
      <c r="A54" s="1" t="s">
        <v>148</v>
      </c>
    </row>
    <row r="55" spans="1:3">
      <c r="A55" s="1" t="s">
        <v>149</v>
      </c>
    </row>
    <row r="56" spans="1:3">
      <c r="A56" s="1" t="s">
        <v>150</v>
      </c>
    </row>
    <row r="57" spans="1:3">
      <c r="A57" s="1" t="s">
        <v>151</v>
      </c>
    </row>
    <row r="58" spans="1:3">
      <c r="A58" s="1" t="s">
        <v>152</v>
      </c>
    </row>
    <row r="59" spans="1:3">
      <c r="A59" s="1" t="s">
        <v>153</v>
      </c>
    </row>
    <row r="60" spans="1:3">
      <c r="A60" s="36"/>
      <c r="B60" s="36" t="s">
        <v>103</v>
      </c>
      <c r="C60" s="36"/>
    </row>
    <row r="61" spans="1:3">
      <c r="C61" s="36"/>
    </row>
    <row r="62" spans="1:3">
      <c r="A62" s="36"/>
      <c r="B62" s="36" t="s">
        <v>103</v>
      </c>
      <c r="C62" s="36"/>
    </row>
    <row r="63" spans="1:3">
      <c r="A63" s="36"/>
      <c r="B63" s="36" t="s">
        <v>103</v>
      </c>
      <c r="C63" s="36"/>
    </row>
    <row r="64" spans="1:3">
      <c r="A64" s="36"/>
      <c r="B64" s="36" t="s">
        <v>103</v>
      </c>
      <c r="C64" s="36"/>
    </row>
    <row r="65" spans="1:3">
      <c r="A65" s="36"/>
      <c r="B65" s="36" t="s">
        <v>103</v>
      </c>
      <c r="C65" s="36"/>
    </row>
    <row r="66" spans="1:3">
      <c r="A66" s="36"/>
      <c r="B66" s="36" t="s">
        <v>103</v>
      </c>
      <c r="C66" s="36"/>
    </row>
    <row r="67" spans="1:3">
      <c r="A67" s="36"/>
      <c r="B67" s="36" t="s">
        <v>103</v>
      </c>
      <c r="C67" s="36"/>
    </row>
    <row r="68" spans="1:3">
      <c r="A68" s="36"/>
      <c r="B68" s="36" t="s">
        <v>103</v>
      </c>
      <c r="C68" s="36"/>
    </row>
    <row r="69" spans="1:3">
      <c r="A69" s="36"/>
      <c r="B69" s="36" t="s">
        <v>103</v>
      </c>
      <c r="C69" s="36"/>
    </row>
    <row r="70" spans="1:3">
      <c r="A70" s="36"/>
      <c r="B70" s="36" t="s">
        <v>103</v>
      </c>
      <c r="C70" s="36"/>
    </row>
    <row r="71" spans="1:3">
      <c r="A71" s="36"/>
      <c r="B71" s="36" t="s">
        <v>103</v>
      </c>
      <c r="C71" s="36"/>
    </row>
    <row r="72" spans="1:3">
      <c r="A72" s="36"/>
      <c r="B72" s="36" t="s">
        <v>103</v>
      </c>
      <c r="C72" s="36"/>
    </row>
    <row r="73" spans="1:3">
      <c r="A73" s="36"/>
      <c r="B73" s="36" t="s">
        <v>103</v>
      </c>
      <c r="C73" s="36"/>
    </row>
    <row r="74" spans="1:3">
      <c r="A74" s="36"/>
      <c r="B74" s="36" t="s">
        <v>103</v>
      </c>
      <c r="C74" s="36"/>
    </row>
    <row r="75" spans="1:3">
      <c r="A75" s="36"/>
      <c r="B75" s="36" t="s">
        <v>103</v>
      </c>
      <c r="C75" s="36"/>
    </row>
    <row r="76" spans="1:3">
      <c r="A76" s="36"/>
      <c r="B76" s="36" t="s">
        <v>103</v>
      </c>
      <c r="C76" s="36"/>
    </row>
    <row r="77" spans="1:3">
      <c r="A77" s="36"/>
      <c r="B77" s="36" t="s">
        <v>103</v>
      </c>
      <c r="C77" s="36"/>
    </row>
    <row r="78" spans="1:3">
      <c r="A78" s="36"/>
      <c r="B78" s="36" t="s">
        <v>103</v>
      </c>
      <c r="C78" s="36"/>
    </row>
    <row r="79" spans="1:3">
      <c r="A79" s="36"/>
      <c r="B79" s="36" t="s">
        <v>103</v>
      </c>
      <c r="C79" s="36"/>
    </row>
    <row r="80" spans="1:3">
      <c r="A80" s="36"/>
      <c r="B80" s="36" t="s">
        <v>103</v>
      </c>
      <c r="C80" s="36"/>
    </row>
    <row r="81" spans="1:3">
      <c r="A81" s="36"/>
      <c r="B81" s="36" t="s">
        <v>103</v>
      </c>
      <c r="C81" s="36"/>
    </row>
    <row r="82" spans="1:3">
      <c r="A82" s="36"/>
      <c r="B82" s="36" t="s">
        <v>103</v>
      </c>
      <c r="C82" s="36"/>
    </row>
    <row r="83" spans="1:3">
      <c r="A83" s="36"/>
      <c r="B83" s="36" t="s">
        <v>103</v>
      </c>
      <c r="C83" s="36"/>
    </row>
    <row r="84" spans="1:3">
      <c r="A84" s="36"/>
      <c r="B84" s="36" t="s">
        <v>103</v>
      </c>
      <c r="C84" s="36"/>
    </row>
    <row r="85" spans="1:3">
      <c r="A85" s="36"/>
      <c r="B85" s="36" t="s">
        <v>103</v>
      </c>
      <c r="C85" s="36"/>
    </row>
    <row r="86" spans="1:3">
      <c r="A86" s="36"/>
      <c r="B86" s="36" t="s">
        <v>103</v>
      </c>
      <c r="C86" s="36"/>
    </row>
    <row r="87" spans="1:3">
      <c r="A87" s="36"/>
      <c r="B87" s="36" t="s">
        <v>103</v>
      </c>
      <c r="C87" s="36"/>
    </row>
    <row r="88" spans="1:3">
      <c r="A88" s="36"/>
      <c r="B88" s="36" t="s">
        <v>103</v>
      </c>
      <c r="C88" s="36"/>
    </row>
    <row r="89" spans="1:3">
      <c r="A89" s="36"/>
      <c r="B89" s="36" t="s">
        <v>103</v>
      </c>
      <c r="C89" s="36"/>
    </row>
    <row r="90" spans="1:3">
      <c r="A90" s="36"/>
      <c r="B90" s="36" t="s">
        <v>103</v>
      </c>
      <c r="C90" s="36"/>
    </row>
    <row r="91" spans="1:3">
      <c r="A91" s="36"/>
      <c r="B91" s="36" t="s">
        <v>103</v>
      </c>
      <c r="C91" s="36"/>
    </row>
    <row r="92" spans="1:3">
      <c r="A92" s="36"/>
      <c r="B92" s="36" t="s">
        <v>103</v>
      </c>
      <c r="C92" s="36"/>
    </row>
    <row r="93" spans="1:3">
      <c r="A93" s="36"/>
      <c r="B93" s="36" t="s">
        <v>103</v>
      </c>
      <c r="C93" s="36"/>
    </row>
    <row r="94" spans="1:3">
      <c r="A94" s="36"/>
      <c r="B94" s="36" t="s">
        <v>103</v>
      </c>
      <c r="C94" s="36"/>
    </row>
    <row r="95" spans="1:3">
      <c r="A95" s="36"/>
      <c r="B95" s="36" t="s">
        <v>103</v>
      </c>
      <c r="C95" s="36"/>
    </row>
    <row r="96" spans="1:3">
      <c r="A96" s="36"/>
      <c r="B96" s="36" t="s">
        <v>103</v>
      </c>
      <c r="C96" s="36"/>
    </row>
    <row r="97" spans="1:3">
      <c r="A97" s="36"/>
      <c r="B97" s="36" t="s">
        <v>103</v>
      </c>
      <c r="C97" s="36"/>
    </row>
    <row r="98" spans="1:3">
      <c r="A98" s="36"/>
      <c r="B98" s="36" t="s">
        <v>103</v>
      </c>
      <c r="C98" s="36"/>
    </row>
    <row r="99" spans="1:3">
      <c r="A99" s="36"/>
      <c r="B99" s="36" t="s">
        <v>103</v>
      </c>
      <c r="C99" s="36"/>
    </row>
    <row r="100" spans="1:3">
      <c r="A100" s="36"/>
      <c r="B100" s="36" t="s">
        <v>103</v>
      </c>
      <c r="C100" s="36"/>
    </row>
    <row r="101" spans="1:3">
      <c r="A101" s="36"/>
      <c r="B101" s="36" t="s">
        <v>103</v>
      </c>
      <c r="C101" s="36"/>
    </row>
    <row r="102" spans="1:3">
      <c r="A102" s="36"/>
      <c r="B102" s="36" t="s">
        <v>103</v>
      </c>
      <c r="C102" s="36"/>
    </row>
    <row r="103" spans="1:3">
      <c r="A103" s="36"/>
      <c r="B103" s="36" t="s">
        <v>103</v>
      </c>
      <c r="C103" s="36"/>
    </row>
    <row r="104" spans="1:3">
      <c r="A104" s="36"/>
      <c r="B104" s="36" t="s">
        <v>103</v>
      </c>
      <c r="C104" s="36"/>
    </row>
    <row r="105" spans="1:3">
      <c r="A105" s="36"/>
      <c r="B105" s="36" t="s">
        <v>103</v>
      </c>
      <c r="C105" s="36"/>
    </row>
    <row r="106" spans="1:3">
      <c r="A106" s="36"/>
      <c r="B106" s="36" t="s">
        <v>103</v>
      </c>
      <c r="C106" s="36"/>
    </row>
    <row r="107" spans="1:3">
      <c r="A107" s="36"/>
      <c r="B107" s="36" t="s">
        <v>103</v>
      </c>
      <c r="C107" s="36"/>
    </row>
    <row r="108" spans="1:3">
      <c r="A108" s="36"/>
      <c r="B108" s="36" t="s">
        <v>103</v>
      </c>
      <c r="C108" s="36"/>
    </row>
    <row r="109" spans="1:3">
      <c r="A109" s="36"/>
      <c r="B109" s="36" t="s">
        <v>103</v>
      </c>
      <c r="C109" s="36"/>
    </row>
    <row r="110" spans="1:3">
      <c r="A110" s="36"/>
      <c r="B110" s="36" t="s">
        <v>103</v>
      </c>
      <c r="C110" s="36"/>
    </row>
    <row r="111" spans="1:3">
      <c r="A111" s="36"/>
      <c r="B111" s="36" t="s">
        <v>103</v>
      </c>
      <c r="C111" s="36"/>
    </row>
    <row r="112" spans="1:3">
      <c r="A112" s="36"/>
      <c r="B112" s="36" t="s">
        <v>103</v>
      </c>
      <c r="C112" s="36"/>
    </row>
    <row r="113" spans="1:3">
      <c r="A113" s="36"/>
      <c r="B113" s="36" t="s">
        <v>103</v>
      </c>
      <c r="C113" s="36"/>
    </row>
    <row r="114" spans="1:3">
      <c r="A114" s="36"/>
      <c r="B114" s="36" t="s">
        <v>103</v>
      </c>
      <c r="C114" s="36"/>
    </row>
    <row r="115" spans="1:3">
      <c r="A115" s="36"/>
      <c r="B115" s="36" t="s">
        <v>103</v>
      </c>
      <c r="C115" s="36"/>
    </row>
    <row r="116" spans="1:3">
      <c r="A116" s="36"/>
      <c r="B116" s="36" t="s">
        <v>103</v>
      </c>
      <c r="C116" s="36"/>
    </row>
    <row r="117" spans="1:3">
      <c r="A117" s="36"/>
      <c r="B117" s="36" t="s">
        <v>103</v>
      </c>
      <c r="C117" s="36"/>
    </row>
    <row r="118" spans="1:3">
      <c r="A118" s="36"/>
      <c r="B118" s="36" t="s">
        <v>103</v>
      </c>
      <c r="C118" s="36"/>
    </row>
    <row r="119" spans="1:3">
      <c r="A119" s="36"/>
      <c r="B119" s="36" t="s">
        <v>103</v>
      </c>
      <c r="C119" s="36"/>
    </row>
    <row r="120" spans="1:3">
      <c r="A120" s="36"/>
      <c r="B120" s="36" t="s">
        <v>103</v>
      </c>
      <c r="C120" s="36"/>
    </row>
    <row r="121" spans="1:3">
      <c r="A121" s="36"/>
      <c r="B121" s="36" t="s">
        <v>103</v>
      </c>
      <c r="C121" s="36"/>
    </row>
    <row r="122" spans="1:3">
      <c r="A122" s="36"/>
      <c r="B122" s="36"/>
      <c r="C122" s="36"/>
    </row>
    <row r="123" spans="1:3">
      <c r="A123" s="36"/>
      <c r="B123" s="36"/>
      <c r="C123" s="36"/>
    </row>
    <row r="124" spans="1:3">
      <c r="A124" s="36"/>
      <c r="B124" s="36"/>
      <c r="C124" s="36"/>
    </row>
    <row r="125" spans="1:3">
      <c r="A125" s="36"/>
      <c r="B125" s="36"/>
      <c r="C125" s="36"/>
    </row>
    <row r="126" spans="1:3">
      <c r="A126" s="36"/>
      <c r="B126" s="36"/>
      <c r="C126" s="36"/>
    </row>
    <row r="127" spans="1:3">
      <c r="A127" s="36"/>
      <c r="B127" s="36"/>
      <c r="C127" s="36"/>
    </row>
    <row r="128" spans="1:3">
      <c r="A128" s="36"/>
      <c r="B128" s="36"/>
      <c r="C128" s="36"/>
    </row>
    <row r="129" spans="1:3">
      <c r="A129" s="36"/>
      <c r="B129" s="36"/>
      <c r="C129" s="36"/>
    </row>
    <row r="130" spans="1:3">
      <c r="A130" s="36"/>
      <c r="B130" s="36"/>
      <c r="C130" s="36"/>
    </row>
    <row r="131" spans="1:3">
      <c r="A131" s="36"/>
      <c r="B131" s="36"/>
      <c r="C131" s="36"/>
    </row>
    <row r="132" spans="1:3">
      <c r="A132" s="36"/>
      <c r="B132" s="36"/>
      <c r="C132" s="36"/>
    </row>
    <row r="133" spans="1:3">
      <c r="A133" s="36"/>
      <c r="B133" s="36"/>
      <c r="C133" s="36"/>
    </row>
    <row r="134" spans="1:3">
      <c r="A134" s="36"/>
      <c r="B134" s="36"/>
      <c r="C134" s="36"/>
    </row>
    <row r="135" spans="1:3">
      <c r="A135" s="36"/>
      <c r="B135" s="36"/>
      <c r="C135" s="36"/>
    </row>
    <row r="136" spans="1:3">
      <c r="A136" s="36"/>
      <c r="B136" s="36"/>
      <c r="C136" s="36"/>
    </row>
    <row r="137" spans="1:3">
      <c r="A137" s="36"/>
      <c r="B137" s="36"/>
      <c r="C137" s="36"/>
    </row>
    <row r="138" spans="1:3">
      <c r="A138" s="36"/>
      <c r="B138" s="36"/>
      <c r="C138" s="36"/>
    </row>
    <row r="139" spans="1:3">
      <c r="A139" s="36"/>
      <c r="B139" s="36"/>
      <c r="C139" s="36"/>
    </row>
    <row r="140" spans="1:3">
      <c r="A140" s="36"/>
      <c r="B140" s="36"/>
      <c r="C140" s="36"/>
    </row>
    <row r="141" spans="1:3">
      <c r="A141" s="36"/>
      <c r="B141" s="36"/>
      <c r="C141" s="36"/>
    </row>
    <row r="142" spans="1:3">
      <c r="A142" s="36"/>
      <c r="B142" s="36"/>
      <c r="C142" s="36"/>
    </row>
    <row r="143" spans="1:3">
      <c r="A143" s="36"/>
      <c r="B143" s="36"/>
      <c r="C143" s="36"/>
    </row>
    <row r="144" spans="1:3">
      <c r="A144" s="36"/>
      <c r="B144" s="36"/>
      <c r="C144" s="36"/>
    </row>
    <row r="145" spans="1:3">
      <c r="A145" s="36"/>
      <c r="B145" s="36"/>
      <c r="C145" s="36"/>
    </row>
    <row r="146" spans="1:3">
      <c r="A146" s="36"/>
      <c r="B146" s="36"/>
      <c r="C146" s="36"/>
    </row>
    <row r="147" spans="1:3">
      <c r="A147" s="36"/>
      <c r="B147" s="36"/>
      <c r="C147" s="36"/>
    </row>
    <row r="148" spans="1:3">
      <c r="A148" s="36"/>
      <c r="B148" s="36"/>
      <c r="C148" s="36"/>
    </row>
    <row r="149" spans="1:3">
      <c r="A149" s="36"/>
      <c r="B149" s="36"/>
      <c r="C149" s="36"/>
    </row>
    <row r="150" spans="1:3">
      <c r="A150" s="36"/>
      <c r="B150" s="36"/>
      <c r="C150" s="36"/>
    </row>
    <row r="151" spans="1:3">
      <c r="A151" s="36"/>
      <c r="B151" s="36"/>
      <c r="C151" s="36"/>
    </row>
    <row r="152" spans="1:3">
      <c r="A152" s="36"/>
      <c r="B152" s="36"/>
      <c r="C152" s="36"/>
    </row>
    <row r="153" spans="1:3">
      <c r="A153" s="36"/>
      <c r="B153" s="36"/>
      <c r="C153" s="36"/>
    </row>
    <row r="154" spans="1:3">
      <c r="A154" s="36"/>
      <c r="B154" s="36"/>
      <c r="C154" s="36"/>
    </row>
  </sheetData>
  <sheetProtection selectLockedCells="1" selectUnlockedCells="1"/>
  <sortState ref="D43:D64">
    <sortCondition ref="D9"/>
  </sortState>
  <pageMargins left="0.7" right="0.7" top="0.75" bottom="0.75" header="0.3" footer="0.3"/>
  <pageSetup paperSize="9" scale="23"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EE6744E38690498C2615A114BA407D" ma:contentTypeVersion="11" ma:contentTypeDescription="Create a new document." ma:contentTypeScope="" ma:versionID="2a1d00114b92c01f4887f67949adad8a">
  <xsd:schema xmlns:xsd="http://www.w3.org/2001/XMLSchema" xmlns:xs="http://www.w3.org/2001/XMLSchema" xmlns:p="http://schemas.microsoft.com/office/2006/metadata/properties" xmlns:ns2="db185941-f237-4bef-8eef-8164a58502c7" xmlns:ns3="ee802329-d60b-4c4a-895a-a9b13bc12af2" xmlns:ns4="b13e116e-9183-4d77-b6cd-49d7667465d0" targetNamespace="http://schemas.microsoft.com/office/2006/metadata/properties" ma:root="true" ma:fieldsID="be102367060c28c571d724a3aa08e698" ns2:_="" ns3:_="" ns4:_="">
    <xsd:import namespace="db185941-f237-4bef-8eef-8164a58502c7"/>
    <xsd:import namespace="ee802329-d60b-4c4a-895a-a9b13bc12af2"/>
    <xsd:import namespace="b13e116e-9183-4d77-b6cd-49d7667465d0"/>
    <xsd:element name="properties">
      <xsd:complexType>
        <xsd:sequence>
          <xsd:element name="documentManagement">
            <xsd:complexType>
              <xsd:all>
                <xsd:element ref="ns2:SharedWithUsers" minOccurs="0"/>
                <xsd:element ref="ns3: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85941-f237-4bef-8eef-8164a58502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802329-d60b-4c4a-895a-a9b13bc12af2" elementFormDefault="qualified">
    <xsd:import namespace="http://schemas.microsoft.com/office/2006/documentManagement/types"/>
    <xsd:import namespace="http://schemas.microsoft.com/office/infopath/2007/PartnerControls"/>
    <xsd:element name="SharingHintHash" ma:index="9"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3e116e-9183-4d77-b6cd-49d7667465d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95C94E-77A2-4635-8D4F-D301568CA170}">
  <ds:schemaRefs>
    <ds:schemaRef ds:uri="http://schemas.microsoft.com/sharepoint/v3/contenttype/forms"/>
  </ds:schemaRefs>
</ds:datastoreItem>
</file>

<file path=customXml/itemProps2.xml><?xml version="1.0" encoding="utf-8"?>
<ds:datastoreItem xmlns:ds="http://schemas.openxmlformats.org/officeDocument/2006/customXml" ds:itemID="{CB19B75D-2B56-4522-8609-809855CA5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85941-f237-4bef-8eef-8164a58502c7"/>
    <ds:schemaRef ds:uri="ee802329-d60b-4c4a-895a-a9b13bc12af2"/>
    <ds:schemaRef ds:uri="b13e116e-9183-4d77-b6cd-49d7667465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B5EAF5-B224-4DBF-A142-38735363ADCD}">
  <ds:schemaRefs>
    <ds:schemaRef ds:uri="http://purl.org/dc/terms/"/>
    <ds:schemaRef ds:uri="db185941-f237-4bef-8eef-8164a58502c7"/>
    <ds:schemaRef ds:uri="b13e116e-9183-4d77-b6cd-49d7667465d0"/>
    <ds:schemaRef ds:uri="http://schemas.microsoft.com/office/2006/documentManagement/types"/>
    <ds:schemaRef ds:uri="http://schemas.microsoft.com/office/infopath/2007/PartnerControls"/>
    <ds:schemaRef ds:uri="http://purl.org/dc/elements/1.1/"/>
    <ds:schemaRef ds:uri="http://schemas.microsoft.com/office/2006/metadata/properties"/>
    <ds:schemaRef ds:uri="ee802329-d60b-4c4a-895a-a9b13bc12af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Intro</vt:lpstr>
      <vt:lpstr>FSotF Exercise</vt:lpstr>
      <vt:lpstr>Illustrative values</vt:lpstr>
      <vt:lpstr>Currencies</vt:lpstr>
      <vt:lpstr>FSOTFEx.SelectedCCY</vt:lpstr>
      <vt:lpstr>IV.CurrencyOptions</vt:lpstr>
      <vt:lpstr>IV.EntLevInputs</vt:lpstr>
      <vt:lpstr>IV.HC.DepRate</vt:lpstr>
      <vt:lpstr>IV.Land.DF</vt:lpstr>
      <vt:lpstr>IV.SelectedCCYCode</vt:lpstr>
      <vt:lpstr>IV.SROI.mult</vt:lpstr>
      <vt:lpstr>IV.table</vt:lpstr>
      <vt:lpstr>'FSotF Exercise'!Print_Area</vt:lpstr>
      <vt:lpstr>'Illustrative values'!Print_Area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Susannah Biggs</dc:creator>
  <cp:lastModifiedBy>Susannah Biggs</cp:lastModifiedBy>
  <dcterms:created xsi:type="dcterms:W3CDTF">2020-07-31T20:32:52Z</dcterms:created>
  <dcterms:modified xsi:type="dcterms:W3CDTF">2021-05-04T18:45:20Z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0x0101008C600AC9250F2F45AAA2D53CC28A4D8F</vt:lpwstr>
  </property>
  <property fmtid="{D5CDD505-2E9C-101B-9397-08002B2CF9AE}" pid="3" name="Order">
    <vt:r8>21600</vt:r8>
  </property>
  <property fmtid="{D5CDD505-2E9C-101B-9397-08002B2CF9AE}" pid="4" name="ComplianceAssetId">
    <vt:lpwstr/>
  </property>
  <property fmtid="{D5CDD505-2E9C-101B-9397-08002B2CF9AE}" pid="5" name="_SourceUrl">
    <vt:lpwstr/>
  </property>
  <property fmtid="{D5CDD505-2E9C-101B-9397-08002B2CF9AE}" pid="6" name="_SharedFileIndex">
    <vt:lpwstr/>
  </property>
</Properties>
</file>