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workbookProtection workbookAlgorithmName="SHA-1" workbookHashValue="ONzFOOeftijvsgJyKjw48kSieNw=" workbookSaltValue="YGvIIw6dRhAkqoyOd63BYw==" workbookSpinCount="100000" lockStructure="1"/>
  <bookViews>
    <workbookView showSheetTabs="0" xWindow="0" yWindow="0" windowWidth="19420" windowHeight="11020" activeTab="1"/>
  </bookViews>
  <sheets>
    <sheet name="Intro" sheetId="4" r:id="rId1"/>
    <sheet name="FSotF Exercise" sheetId="1" r:id="rId2"/>
    <sheet name="Illustrative values" sheetId="2" state="hidden" r:id="rId3"/>
  </sheets>
  <definedNames>
    <definedName name="_xlnm._FilterDatabase" localSheetId="2" hidden="1">'Illustrative values'!$A$60:$A$121</definedName>
    <definedName name="Currencies">'Illustrative values'!$A$38:$A$45</definedName>
    <definedName name="FSOTFEx.SelectedCCY">'FSotF Exercise'!$C$9</definedName>
    <definedName name="IV.CurrencyOptions">'Illustrative values'!$A$1:$X$1</definedName>
    <definedName name="IV.EntLevInputs">'Illustrative values'!$A$1:$A$35</definedName>
    <definedName name="IV.HC.DepRate">'Illustrative values'!$K$34</definedName>
    <definedName name="IV.Land.DF">'Illustrative values'!$K$35</definedName>
    <definedName name="IV.SelectedCCYCode">'Illustrative values'!$C$49</definedName>
    <definedName name="IV.SROI.mult">'Illustrative values'!$K$33</definedName>
    <definedName name="IV.table">'Illustrative values'!$A$1:$X$35</definedName>
    <definedName name="_xlnm.Print_Area" localSheetId="1">'FSotF Exercise'!$A$1:$N$39</definedName>
    <definedName name="_xlnm.Print_Area" localSheetId="2">'Illustrative values'!$A$1:$X$59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9" i="2" l="1"/>
  <c r="B19" i="1" s="1"/>
  <c r="X31" i="2"/>
  <c r="W31" i="2"/>
  <c r="V31" i="2"/>
  <c r="U31" i="2"/>
  <c r="T31" i="2"/>
  <c r="S31" i="2"/>
  <c r="R31" i="2"/>
  <c r="Q31" i="2"/>
  <c r="P31" i="2"/>
  <c r="O31" i="2"/>
  <c r="N31" i="2"/>
  <c r="M31" i="2"/>
  <c r="L31" i="2"/>
  <c r="J31" i="2"/>
  <c r="I31" i="2"/>
  <c r="H31" i="2"/>
  <c r="G31" i="2"/>
  <c r="F31" i="2"/>
  <c r="E31" i="2"/>
  <c r="D31" i="2"/>
  <c r="C31" i="2"/>
  <c r="X30" i="2"/>
  <c r="W30" i="2"/>
  <c r="V30" i="2"/>
  <c r="U30" i="2"/>
  <c r="T30" i="2"/>
  <c r="S30" i="2"/>
  <c r="R30" i="2"/>
  <c r="Q30" i="2"/>
  <c r="P30" i="2"/>
  <c r="O30" i="2"/>
  <c r="N30" i="2"/>
  <c r="M30" i="2"/>
  <c r="L30" i="2"/>
  <c r="J30" i="2"/>
  <c r="I30" i="2"/>
  <c r="H30" i="2"/>
  <c r="G30" i="2"/>
  <c r="F30" i="2"/>
  <c r="E30" i="2"/>
  <c r="D30" i="2"/>
  <c r="C30" i="2"/>
  <c r="X29" i="2"/>
  <c r="W29" i="2"/>
  <c r="V29" i="2"/>
  <c r="U29" i="2"/>
  <c r="T29" i="2"/>
  <c r="S29" i="2"/>
  <c r="R29" i="2"/>
  <c r="Q29" i="2"/>
  <c r="P29" i="2"/>
  <c r="O29" i="2"/>
  <c r="N29" i="2"/>
  <c r="M29" i="2"/>
  <c r="L29" i="2"/>
  <c r="J29" i="2"/>
  <c r="I29" i="2"/>
  <c r="H29" i="2"/>
  <c r="G29" i="2"/>
  <c r="F29" i="2"/>
  <c r="E29" i="2"/>
  <c r="D29" i="2"/>
  <c r="C29" i="2"/>
  <c r="X28" i="2"/>
  <c r="W28" i="2"/>
  <c r="V28" i="2"/>
  <c r="U28" i="2"/>
  <c r="T28" i="2"/>
  <c r="S28" i="2"/>
  <c r="R28" i="2"/>
  <c r="Q28" i="2"/>
  <c r="P28" i="2"/>
  <c r="O28" i="2"/>
  <c r="N28" i="2"/>
  <c r="M28" i="2"/>
  <c r="L28" i="2"/>
  <c r="J28" i="2"/>
  <c r="I28" i="2"/>
  <c r="H28" i="2"/>
  <c r="G28" i="2"/>
  <c r="F28" i="2"/>
  <c r="E28" i="2"/>
  <c r="D28" i="2"/>
  <c r="C28" i="2"/>
  <c r="X27" i="2"/>
  <c r="W27" i="2"/>
  <c r="V27" i="2"/>
  <c r="U27" i="2"/>
  <c r="T27" i="2"/>
  <c r="S27" i="2"/>
  <c r="R27" i="2"/>
  <c r="Q27" i="2"/>
  <c r="P27" i="2"/>
  <c r="O27" i="2"/>
  <c r="N27" i="2"/>
  <c r="M27" i="2"/>
  <c r="L27" i="2"/>
  <c r="J27" i="2"/>
  <c r="I27" i="2"/>
  <c r="H27" i="2"/>
  <c r="G27" i="2"/>
  <c r="F27" i="2"/>
  <c r="E27" i="2"/>
  <c r="D27" i="2"/>
  <c r="C27" i="2"/>
  <c r="X26" i="2"/>
  <c r="W26" i="2"/>
  <c r="V26" i="2"/>
  <c r="U26" i="2"/>
  <c r="T26" i="2"/>
  <c r="S26" i="2"/>
  <c r="R26" i="2"/>
  <c r="Q26" i="2"/>
  <c r="P26" i="2"/>
  <c r="O26" i="2"/>
  <c r="N26" i="2"/>
  <c r="M26" i="2"/>
  <c r="L26" i="2"/>
  <c r="J26" i="2"/>
  <c r="I26" i="2"/>
  <c r="H26" i="2"/>
  <c r="G26" i="2"/>
  <c r="F26" i="2"/>
  <c r="E26" i="2"/>
  <c r="D26" i="2"/>
  <c r="C26" i="2"/>
  <c r="X25" i="2"/>
  <c r="W25" i="2"/>
  <c r="V25" i="2"/>
  <c r="U25" i="2"/>
  <c r="T25" i="2"/>
  <c r="S25" i="2"/>
  <c r="R25" i="2"/>
  <c r="Q25" i="2"/>
  <c r="P25" i="2"/>
  <c r="O25" i="2"/>
  <c r="N25" i="2"/>
  <c r="M25" i="2"/>
  <c r="L25" i="2"/>
  <c r="J25" i="2"/>
  <c r="I25" i="2"/>
  <c r="H25" i="2"/>
  <c r="G25" i="2"/>
  <c r="F25" i="2"/>
  <c r="E25" i="2"/>
  <c r="D25" i="2"/>
  <c r="C25" i="2"/>
  <c r="X24" i="2"/>
  <c r="W24" i="2"/>
  <c r="V24" i="2"/>
  <c r="U24" i="2"/>
  <c r="T24" i="2"/>
  <c r="S24" i="2"/>
  <c r="R24" i="2"/>
  <c r="Q24" i="2"/>
  <c r="P24" i="2"/>
  <c r="O24" i="2"/>
  <c r="N24" i="2"/>
  <c r="M24" i="2"/>
  <c r="L24" i="2"/>
  <c r="J24" i="2"/>
  <c r="I24" i="2"/>
  <c r="H24" i="2"/>
  <c r="G24" i="2"/>
  <c r="F24" i="2"/>
  <c r="E24" i="2"/>
  <c r="D24" i="2"/>
  <c r="C24" i="2"/>
  <c r="X23" i="2"/>
  <c r="W23" i="2"/>
  <c r="V23" i="2"/>
  <c r="U23" i="2"/>
  <c r="T23" i="2"/>
  <c r="S23" i="2"/>
  <c r="R23" i="2"/>
  <c r="Q23" i="2"/>
  <c r="P23" i="2"/>
  <c r="O23" i="2"/>
  <c r="N23" i="2"/>
  <c r="M23" i="2"/>
  <c r="L23" i="2"/>
  <c r="J23" i="2"/>
  <c r="I23" i="2"/>
  <c r="H23" i="2"/>
  <c r="G23" i="2"/>
  <c r="F23" i="2"/>
  <c r="E23" i="2"/>
  <c r="D23" i="2"/>
  <c r="C23" i="2"/>
  <c r="X22" i="2"/>
  <c r="W22" i="2"/>
  <c r="V22" i="2"/>
  <c r="U22" i="2"/>
  <c r="T22" i="2"/>
  <c r="S22" i="2"/>
  <c r="R22" i="2"/>
  <c r="Q22" i="2"/>
  <c r="P22" i="2"/>
  <c r="O22" i="2"/>
  <c r="N22" i="2"/>
  <c r="M22" i="2"/>
  <c r="L22" i="2"/>
  <c r="J22" i="2"/>
  <c r="I22" i="2"/>
  <c r="H22" i="2"/>
  <c r="G22" i="2"/>
  <c r="F22" i="2"/>
  <c r="E22" i="2"/>
  <c r="D22" i="2"/>
  <c r="C22" i="2"/>
  <c r="X21" i="2"/>
  <c r="W21" i="2"/>
  <c r="V21" i="2"/>
  <c r="U21" i="2"/>
  <c r="T21" i="2"/>
  <c r="S21" i="2"/>
  <c r="R21" i="2"/>
  <c r="Q21" i="2"/>
  <c r="P21" i="2"/>
  <c r="O21" i="2"/>
  <c r="N21" i="2"/>
  <c r="M21" i="2"/>
  <c r="L21" i="2"/>
  <c r="J21" i="2"/>
  <c r="I21" i="2"/>
  <c r="H21" i="2"/>
  <c r="G21" i="2"/>
  <c r="F21" i="2"/>
  <c r="E21" i="2"/>
  <c r="D21" i="2"/>
  <c r="C21" i="2"/>
  <c r="X20" i="2"/>
  <c r="W20" i="2"/>
  <c r="V20" i="2"/>
  <c r="U20" i="2"/>
  <c r="T20" i="2"/>
  <c r="S20" i="2"/>
  <c r="R20" i="2"/>
  <c r="Q20" i="2"/>
  <c r="P20" i="2"/>
  <c r="O20" i="2"/>
  <c r="N20" i="2"/>
  <c r="M20" i="2"/>
  <c r="L20" i="2"/>
  <c r="J20" i="2"/>
  <c r="I20" i="2"/>
  <c r="H20" i="2"/>
  <c r="G20" i="2"/>
  <c r="F20" i="2"/>
  <c r="E20" i="2"/>
  <c r="D20" i="2"/>
  <c r="C20" i="2"/>
  <c r="X19" i="2"/>
  <c r="W19" i="2"/>
  <c r="V19" i="2"/>
  <c r="U19" i="2"/>
  <c r="T19" i="2"/>
  <c r="S19" i="2"/>
  <c r="R19" i="2"/>
  <c r="Q19" i="2"/>
  <c r="P19" i="2"/>
  <c r="O19" i="2"/>
  <c r="N19" i="2"/>
  <c r="M19" i="2"/>
  <c r="L19" i="2"/>
  <c r="J19" i="2"/>
  <c r="I19" i="2"/>
  <c r="H19" i="2"/>
  <c r="G19" i="2"/>
  <c r="F19" i="2"/>
  <c r="E19" i="2"/>
  <c r="D19" i="2"/>
  <c r="C19" i="2"/>
  <c r="X18" i="2"/>
  <c r="W18" i="2"/>
  <c r="V18" i="2"/>
  <c r="U18" i="2"/>
  <c r="T18" i="2"/>
  <c r="S18" i="2"/>
  <c r="R18" i="2"/>
  <c r="Q18" i="2"/>
  <c r="P18" i="2"/>
  <c r="O18" i="2"/>
  <c r="N18" i="2"/>
  <c r="M18" i="2"/>
  <c r="L18" i="2"/>
  <c r="J18" i="2"/>
  <c r="I18" i="2"/>
  <c r="H18" i="2"/>
  <c r="G18" i="2"/>
  <c r="F18" i="2"/>
  <c r="E18" i="2"/>
  <c r="D18" i="2"/>
  <c r="C18" i="2"/>
  <c r="X17" i="2"/>
  <c r="W17" i="2"/>
  <c r="V17" i="2"/>
  <c r="U17" i="2"/>
  <c r="T17" i="2"/>
  <c r="S17" i="2"/>
  <c r="R17" i="2"/>
  <c r="Q17" i="2"/>
  <c r="P17" i="2"/>
  <c r="O17" i="2"/>
  <c r="N17" i="2"/>
  <c r="M17" i="2"/>
  <c r="L17" i="2"/>
  <c r="J17" i="2"/>
  <c r="I17" i="2"/>
  <c r="H17" i="2"/>
  <c r="G17" i="2"/>
  <c r="F17" i="2"/>
  <c r="E17" i="2"/>
  <c r="D17" i="2"/>
  <c r="C17" i="2"/>
  <c r="X16" i="2"/>
  <c r="W16" i="2"/>
  <c r="V16" i="2"/>
  <c r="U16" i="2"/>
  <c r="T16" i="2"/>
  <c r="S16" i="2"/>
  <c r="R16" i="2"/>
  <c r="Q16" i="2"/>
  <c r="P16" i="2"/>
  <c r="O16" i="2"/>
  <c r="N16" i="2"/>
  <c r="M16" i="2"/>
  <c r="L16" i="2"/>
  <c r="J16" i="2"/>
  <c r="I16" i="2"/>
  <c r="H16" i="2"/>
  <c r="G16" i="2"/>
  <c r="F16" i="2"/>
  <c r="E16" i="2"/>
  <c r="D16" i="2"/>
  <c r="C16" i="2"/>
  <c r="X15" i="2"/>
  <c r="W15" i="2"/>
  <c r="V15" i="2"/>
  <c r="U15" i="2"/>
  <c r="T15" i="2"/>
  <c r="S15" i="2"/>
  <c r="R15" i="2"/>
  <c r="Q15" i="2"/>
  <c r="P15" i="2"/>
  <c r="O15" i="2"/>
  <c r="N15" i="2"/>
  <c r="M15" i="2"/>
  <c r="L15" i="2"/>
  <c r="J15" i="2"/>
  <c r="I15" i="2"/>
  <c r="H15" i="2"/>
  <c r="G15" i="2"/>
  <c r="F15" i="2"/>
  <c r="E15" i="2"/>
  <c r="D15" i="2"/>
  <c r="C15" i="2"/>
  <c r="X14" i="2"/>
  <c r="W14" i="2"/>
  <c r="V14" i="2"/>
  <c r="U14" i="2"/>
  <c r="T14" i="2"/>
  <c r="S14" i="2"/>
  <c r="R14" i="2"/>
  <c r="Q14" i="2"/>
  <c r="P14" i="2"/>
  <c r="O14" i="2"/>
  <c r="N14" i="2"/>
  <c r="M14" i="2"/>
  <c r="L14" i="2"/>
  <c r="J14" i="2"/>
  <c r="I14" i="2"/>
  <c r="H14" i="2"/>
  <c r="G14" i="2"/>
  <c r="F14" i="2"/>
  <c r="E14" i="2"/>
  <c r="D14" i="2"/>
  <c r="C14" i="2"/>
  <c r="X13" i="2"/>
  <c r="W13" i="2"/>
  <c r="V13" i="2"/>
  <c r="U13" i="2"/>
  <c r="T13" i="2"/>
  <c r="S13" i="2"/>
  <c r="R13" i="2"/>
  <c r="Q13" i="2"/>
  <c r="P13" i="2"/>
  <c r="O13" i="2"/>
  <c r="N13" i="2"/>
  <c r="M13" i="2"/>
  <c r="L13" i="2"/>
  <c r="J13" i="2"/>
  <c r="I13" i="2"/>
  <c r="H13" i="2"/>
  <c r="G13" i="2"/>
  <c r="F13" i="2"/>
  <c r="E13" i="2"/>
  <c r="D13" i="2"/>
  <c r="C13" i="2"/>
  <c r="X12" i="2"/>
  <c r="W12" i="2"/>
  <c r="V12" i="2"/>
  <c r="U12" i="2"/>
  <c r="T12" i="2"/>
  <c r="S12" i="2"/>
  <c r="R12" i="2"/>
  <c r="Q12" i="2"/>
  <c r="P12" i="2"/>
  <c r="O12" i="2"/>
  <c r="N12" i="2"/>
  <c r="M12" i="2"/>
  <c r="L12" i="2"/>
  <c r="J12" i="2"/>
  <c r="I12" i="2"/>
  <c r="H12" i="2"/>
  <c r="G12" i="2"/>
  <c r="F12" i="2"/>
  <c r="E12" i="2"/>
  <c r="D12" i="2"/>
  <c r="C12" i="2"/>
  <c r="X11" i="2"/>
  <c r="W11" i="2"/>
  <c r="V11" i="2"/>
  <c r="U11" i="2"/>
  <c r="T11" i="2"/>
  <c r="S11" i="2"/>
  <c r="R11" i="2"/>
  <c r="Q11" i="2"/>
  <c r="P11" i="2"/>
  <c r="O11" i="2"/>
  <c r="N11" i="2"/>
  <c r="M11" i="2"/>
  <c r="L11" i="2"/>
  <c r="J11" i="2"/>
  <c r="I11" i="2"/>
  <c r="H11" i="2"/>
  <c r="G11" i="2"/>
  <c r="F11" i="2"/>
  <c r="E11" i="2"/>
  <c r="D11" i="2"/>
  <c r="C11" i="2"/>
  <c r="X10" i="2"/>
  <c r="W10" i="2"/>
  <c r="V10" i="2"/>
  <c r="U10" i="2"/>
  <c r="T10" i="2"/>
  <c r="S10" i="2"/>
  <c r="R10" i="2"/>
  <c r="Q10" i="2"/>
  <c r="P10" i="2"/>
  <c r="O10" i="2"/>
  <c r="N10" i="2"/>
  <c r="M10" i="2"/>
  <c r="L10" i="2"/>
  <c r="J10" i="2"/>
  <c r="I10" i="2"/>
  <c r="H10" i="2"/>
  <c r="G10" i="2"/>
  <c r="F10" i="2"/>
  <c r="E10" i="2"/>
  <c r="D10" i="2"/>
  <c r="C10" i="2"/>
  <c r="X9" i="2"/>
  <c r="W9" i="2"/>
  <c r="V9" i="2"/>
  <c r="U9" i="2"/>
  <c r="T9" i="2"/>
  <c r="S9" i="2"/>
  <c r="R9" i="2"/>
  <c r="Q9" i="2"/>
  <c r="P9" i="2"/>
  <c r="O9" i="2"/>
  <c r="N9" i="2"/>
  <c r="M9" i="2"/>
  <c r="L9" i="2"/>
  <c r="J9" i="2"/>
  <c r="I9" i="2"/>
  <c r="H9" i="2"/>
  <c r="G9" i="2"/>
  <c r="F9" i="2"/>
  <c r="E9" i="2"/>
  <c r="D9" i="2"/>
  <c r="C9" i="2"/>
  <c r="X8" i="2"/>
  <c r="W8" i="2"/>
  <c r="V8" i="2"/>
  <c r="U8" i="2"/>
  <c r="T8" i="2"/>
  <c r="S8" i="2"/>
  <c r="R8" i="2"/>
  <c r="Q8" i="2"/>
  <c r="P8" i="2"/>
  <c r="O8" i="2"/>
  <c r="N8" i="2"/>
  <c r="M8" i="2"/>
  <c r="L8" i="2"/>
  <c r="J8" i="2"/>
  <c r="I8" i="2"/>
  <c r="H8" i="2"/>
  <c r="G8" i="2"/>
  <c r="F8" i="2"/>
  <c r="E8" i="2"/>
  <c r="D8" i="2"/>
  <c r="C8" i="2"/>
  <c r="X7" i="2"/>
  <c r="W7" i="2"/>
  <c r="V7" i="2"/>
  <c r="U7" i="2"/>
  <c r="T7" i="2"/>
  <c r="S7" i="2"/>
  <c r="R7" i="2"/>
  <c r="Q7" i="2"/>
  <c r="P7" i="2"/>
  <c r="O7" i="2"/>
  <c r="N7" i="2"/>
  <c r="M7" i="2"/>
  <c r="L7" i="2"/>
  <c r="J7" i="2"/>
  <c r="I7" i="2"/>
  <c r="H7" i="2"/>
  <c r="G7" i="2"/>
  <c r="F7" i="2"/>
  <c r="E7" i="2"/>
  <c r="D7" i="2"/>
  <c r="C7" i="2"/>
  <c r="X6" i="2"/>
  <c r="W6" i="2"/>
  <c r="V6" i="2"/>
  <c r="U6" i="2"/>
  <c r="T6" i="2"/>
  <c r="S6" i="2"/>
  <c r="R6" i="2"/>
  <c r="Q6" i="2"/>
  <c r="P6" i="2"/>
  <c r="O6" i="2"/>
  <c r="N6" i="2"/>
  <c r="M6" i="2"/>
  <c r="L6" i="2"/>
  <c r="J6" i="2"/>
  <c r="I6" i="2"/>
  <c r="H6" i="2"/>
  <c r="G6" i="2"/>
  <c r="F6" i="2"/>
  <c r="E6" i="2"/>
  <c r="D6" i="2"/>
  <c r="C6" i="2"/>
  <c r="X5" i="2"/>
  <c r="W5" i="2"/>
  <c r="V5" i="2"/>
  <c r="U5" i="2"/>
  <c r="T5" i="2"/>
  <c r="S5" i="2"/>
  <c r="R5" i="2"/>
  <c r="Q5" i="2"/>
  <c r="P5" i="2"/>
  <c r="O5" i="2"/>
  <c r="N5" i="2"/>
  <c r="M5" i="2"/>
  <c r="L5" i="2"/>
  <c r="J5" i="2"/>
  <c r="I5" i="2"/>
  <c r="H5" i="2"/>
  <c r="G5" i="2"/>
  <c r="F5" i="2"/>
  <c r="E5" i="2"/>
  <c r="D5" i="2"/>
  <c r="C5" i="2"/>
  <c r="X4" i="2"/>
  <c r="W4" i="2"/>
  <c r="V4" i="2"/>
  <c r="U4" i="2"/>
  <c r="T4" i="2"/>
  <c r="S4" i="2"/>
  <c r="R4" i="2"/>
  <c r="Q4" i="2"/>
  <c r="P4" i="2"/>
  <c r="O4" i="2"/>
  <c r="N4" i="2"/>
  <c r="M4" i="2"/>
  <c r="L4" i="2"/>
  <c r="J4" i="2"/>
  <c r="I4" i="2"/>
  <c r="H4" i="2"/>
  <c r="G4" i="2"/>
  <c r="F4" i="2"/>
  <c r="E4" i="2"/>
  <c r="D4" i="2"/>
  <c r="C4" i="2"/>
  <c r="X3" i="2"/>
  <c r="W3" i="2"/>
  <c r="V3" i="2"/>
  <c r="U3" i="2"/>
  <c r="T3" i="2"/>
  <c r="S3" i="2"/>
  <c r="R3" i="2"/>
  <c r="Q3" i="2"/>
  <c r="P3" i="2"/>
  <c r="O3" i="2"/>
  <c r="N3" i="2"/>
  <c r="M3" i="2"/>
  <c r="L3" i="2"/>
  <c r="J3" i="2"/>
  <c r="I3" i="2"/>
  <c r="H3" i="2"/>
  <c r="G3" i="2"/>
  <c r="F3" i="2"/>
  <c r="E3" i="2"/>
  <c r="D3" i="2"/>
  <c r="C3" i="2"/>
  <c r="L36" i="1"/>
  <c r="K36" i="1"/>
  <c r="M36" i="1" s="1"/>
  <c r="M35" i="1"/>
  <c r="M34" i="1"/>
  <c r="M33" i="1"/>
  <c r="M28" i="1"/>
  <c r="L28" i="1"/>
  <c r="K28" i="1"/>
  <c r="G28" i="1"/>
  <c r="H28" i="1" s="1"/>
  <c r="M27" i="1"/>
  <c r="H27" i="1"/>
  <c r="M26" i="1"/>
  <c r="H26" i="1"/>
  <c r="M25" i="1"/>
  <c r="H25" i="1"/>
  <c r="L23" i="1"/>
  <c r="L29" i="1" s="1"/>
  <c r="K23" i="1"/>
  <c r="K29" i="1" s="1"/>
  <c r="G23" i="1"/>
  <c r="H23" i="1" s="1"/>
  <c r="M22" i="1"/>
  <c r="G22" i="1"/>
  <c r="H22" i="1" s="1"/>
  <c r="M21" i="1"/>
  <c r="M23" i="1" s="1"/>
  <c r="M29" i="1" s="1"/>
  <c r="G20" i="1"/>
  <c r="H20" i="1" s="1"/>
  <c r="G19" i="1"/>
  <c r="H19" i="1" s="1"/>
  <c r="G18" i="1"/>
  <c r="H18" i="1" s="1"/>
  <c r="H17" i="1"/>
  <c r="G17" i="1"/>
  <c r="L16" i="1"/>
  <c r="K16" i="1"/>
  <c r="K17" i="1" s="1"/>
  <c r="H16" i="1"/>
  <c r="G16" i="1"/>
  <c r="M15" i="1"/>
  <c r="M14" i="1"/>
  <c r="H14" i="1"/>
  <c r="G14" i="1"/>
  <c r="M13" i="1"/>
  <c r="G13" i="1"/>
  <c r="H13" i="1" s="1"/>
  <c r="M12" i="1"/>
  <c r="M16" i="1" s="1"/>
  <c r="G12" i="1"/>
  <c r="H12" i="1" s="1"/>
  <c r="K10" i="1"/>
  <c r="H10" i="1"/>
  <c r="M9" i="1"/>
  <c r="G9" i="1"/>
  <c r="G24" i="1" s="1"/>
  <c r="G29" i="1" s="1"/>
  <c r="F9" i="1"/>
  <c r="F24" i="1" s="1"/>
  <c r="F29" i="1" s="1"/>
  <c r="M8" i="1"/>
  <c r="L8" i="1"/>
  <c r="H8" i="1"/>
  <c r="L7" i="1"/>
  <c r="M7" i="1" s="1"/>
  <c r="H7" i="1"/>
  <c r="M6" i="1"/>
  <c r="H6" i="1"/>
  <c r="H5" i="1"/>
  <c r="H9" i="1" s="1"/>
  <c r="M4" i="1"/>
  <c r="L4" i="1"/>
  <c r="K4" i="1"/>
  <c r="H4" i="1"/>
  <c r="G4" i="1"/>
  <c r="F4" i="1"/>
  <c r="M10" i="1" l="1"/>
  <c r="M17" i="1" s="1"/>
  <c r="K38" i="1"/>
  <c r="K30" i="1"/>
  <c r="H24" i="1"/>
  <c r="H29" i="1" s="1"/>
  <c r="L10" i="1"/>
  <c r="L17" i="1" s="1"/>
  <c r="L30" i="1" l="1"/>
  <c r="L38" i="1"/>
  <c r="M38" i="1"/>
  <c r="M30" i="1"/>
</calcChain>
</file>

<file path=xl/sharedStrings.xml><?xml version="1.0" encoding="utf-8"?>
<sst xmlns="http://schemas.openxmlformats.org/spreadsheetml/2006/main" count="351" uniqueCount="172">
  <si>
    <t>Air pollution</t>
  </si>
  <si>
    <t>Injuries</t>
  </si>
  <si>
    <t>Inventories</t>
  </si>
  <si>
    <t>Cash &amp; cash equivalents</t>
  </si>
  <si>
    <t>Land use</t>
  </si>
  <si>
    <t>Total assets</t>
  </si>
  <si>
    <t>Total liabilities</t>
  </si>
  <si>
    <t>Retained earnings</t>
  </si>
  <si>
    <t>Land</t>
  </si>
  <si>
    <t>Tax: value to society</t>
  </si>
  <si>
    <t>Property (excluding land), plant and equipment</t>
  </si>
  <si>
    <t>Total current assets</t>
  </si>
  <si>
    <t>Current assets</t>
  </si>
  <si>
    <t>Human capital</t>
  </si>
  <si>
    <t>Current liabilities</t>
  </si>
  <si>
    <t>Total current liabilities</t>
  </si>
  <si>
    <t>Balance</t>
  </si>
  <si>
    <t>Key</t>
  </si>
  <si>
    <t>Calculated field (financial only)</t>
  </si>
  <si>
    <t>IMPORTANT NOTICE</t>
  </si>
  <si>
    <t>Public / societal value</t>
  </si>
  <si>
    <t>Total private and societal value</t>
  </si>
  <si>
    <t>Total shareholder equity and societal value</t>
  </si>
  <si>
    <t>Share of profits from associates and JVs</t>
  </si>
  <si>
    <t>Revenue</t>
  </si>
  <si>
    <t>Land holdings</t>
  </si>
  <si>
    <t>Water consumption</t>
  </si>
  <si>
    <t>Non-current assets</t>
  </si>
  <si>
    <t>Total non-current assets</t>
  </si>
  <si>
    <t>Trade and other receivables</t>
  </si>
  <si>
    <t>Non-current liabilities</t>
  </si>
  <si>
    <t>Borrowings</t>
  </si>
  <si>
    <t>Trade and other payables</t>
  </si>
  <si>
    <t>Total non-current liabilities</t>
  </si>
  <si>
    <t>Enterprise level input values</t>
  </si>
  <si>
    <t>Supply chain input values</t>
  </si>
  <si>
    <t>Share capital and share premium</t>
  </si>
  <si>
    <t>Net assets</t>
  </si>
  <si>
    <t>EQUITY</t>
  </si>
  <si>
    <t>ASSETS</t>
  </si>
  <si>
    <t>LIABILITIES</t>
  </si>
  <si>
    <t xml:space="preserve">Private value
</t>
  </si>
  <si>
    <t>Constants</t>
  </si>
  <si>
    <t>Annual human capital depreciation rate</t>
  </si>
  <si>
    <r>
      <t xml:space="preserve">Administrative expenses </t>
    </r>
    <r>
      <rPr>
        <sz val="11"/>
        <rFont val="Calibri"/>
        <family val="2"/>
        <scheme val="minor"/>
      </rPr>
      <t>(enter as -ve)</t>
    </r>
  </si>
  <si>
    <r>
      <rPr>
        <b/>
        <sz val="11"/>
        <color theme="1"/>
        <rFont val="Calibri"/>
        <family val="2"/>
        <scheme val="minor"/>
      </rPr>
      <t>Finance costs</t>
    </r>
    <r>
      <rPr>
        <sz val="11"/>
        <color theme="1"/>
        <rFont val="Calibri"/>
        <family val="2"/>
        <scheme val="minor"/>
      </rPr>
      <t xml:space="preserve"> (enter as -ve)</t>
    </r>
  </si>
  <si>
    <r>
      <rPr>
        <b/>
        <sz val="11"/>
        <color theme="1"/>
        <rFont val="Calibri"/>
        <family val="2"/>
        <scheme val="minor"/>
      </rPr>
      <t>Tax</t>
    </r>
    <r>
      <rPr>
        <sz val="11"/>
        <color theme="1"/>
        <rFont val="Calibri"/>
        <family val="2"/>
        <scheme val="minor"/>
      </rPr>
      <t xml:space="preserve"> (enter as -ve)</t>
    </r>
  </si>
  <si>
    <t>Discount factor for annualizing benefits of land holdings</t>
  </si>
  <si>
    <t>Net human capital depreciation / appreciation</t>
  </si>
  <si>
    <t>EUR</t>
  </si>
  <si>
    <t>GBP</t>
  </si>
  <si>
    <t>USD</t>
  </si>
  <si>
    <t>CHF</t>
  </si>
  <si>
    <t>Exchange rate: 1 EUR:</t>
  </si>
  <si>
    <t>List</t>
  </si>
  <si>
    <t>Preferred reporting currency (pick from list)</t>
  </si>
  <si>
    <t>Enter non-financial data</t>
  </si>
  <si>
    <t>MXN</t>
  </si>
  <si>
    <t>CAD</t>
  </si>
  <si>
    <t>AUD</t>
  </si>
  <si>
    <t>User input fields</t>
  </si>
  <si>
    <t>Calculated field (societal or societal &amp; financial)</t>
  </si>
  <si>
    <t>CO2e (metric tonnes, net of offsetting)</t>
  </si>
  <si>
    <t>PM2.5 in urban areas (metric tonnes)</t>
  </si>
  <si>
    <t>PM2.5 in rural areas (metric tonnes)</t>
  </si>
  <si>
    <t>Water consumed in water stressed areas (m3)</t>
  </si>
  <si>
    <t>Water consumed in non-water stressed areas (m3)</t>
  </si>
  <si>
    <t>Water consumed - area unknown (m3)</t>
  </si>
  <si>
    <t>PM2.5 - area unknown (metric tonnes)</t>
  </si>
  <si>
    <t>Major injury (number recorded)</t>
  </si>
  <si>
    <t>Moderate injury (number recorded)</t>
  </si>
  <si>
    <t>Supply chain: CO2e (metric tonnes, net of offsetting)</t>
  </si>
  <si>
    <t>Supply chain: PM2.5 (metric tonnes)</t>
  </si>
  <si>
    <t>Supply chain: Water consumed (m3)</t>
  </si>
  <si>
    <t>Unskilled / semi-skilled employees (number)</t>
  </si>
  <si>
    <t>Technical / skilled employees (number)</t>
  </si>
  <si>
    <t>Professional / management employees (number)</t>
  </si>
  <si>
    <t>Supply chain: Employees (number)</t>
  </si>
  <si>
    <t>Own land-use: built up or paved (hectares)</t>
  </si>
  <si>
    <t>Own land-use: agricultural (hectares)</t>
  </si>
  <si>
    <t>Own land-use: natural / semi-natural (hectares)</t>
  </si>
  <si>
    <t>Own land-use: other land uses (hectares)</t>
  </si>
  <si>
    <t>Own land improved in year (hectares)</t>
  </si>
  <si>
    <t>Own land degraded in year (hectares)</t>
  </si>
  <si>
    <t>Supply chain: Land-use (hectares)</t>
  </si>
  <si>
    <t>Professional employee turnover (%)</t>
  </si>
  <si>
    <t>Technical employee turnover (%)</t>
  </si>
  <si>
    <t>Philanthropic and external CSR spending (million)</t>
  </si>
  <si>
    <t>INR</t>
  </si>
  <si>
    <t>CNY</t>
  </si>
  <si>
    <t>BRL</t>
  </si>
  <si>
    <t>CRC</t>
  </si>
  <si>
    <t>JPY</t>
  </si>
  <si>
    <t>NOK</t>
  </si>
  <si>
    <t>ZAR</t>
  </si>
  <si>
    <t>COP</t>
  </si>
  <si>
    <t>KRW</t>
  </si>
  <si>
    <t>KWD</t>
  </si>
  <si>
    <t>DKK</t>
  </si>
  <si>
    <t>SGD</t>
  </si>
  <si>
    <t>THB</t>
  </si>
  <si>
    <t>SAR</t>
  </si>
  <si>
    <t>SEK</t>
  </si>
  <si>
    <t/>
  </si>
  <si>
    <t>https://www.oanda.com/currency/average</t>
  </si>
  <si>
    <t>Average yearly rate</t>
  </si>
  <si>
    <t>Calculation:</t>
  </si>
  <si>
    <t>Source:</t>
  </si>
  <si>
    <t>Starting Date:</t>
  </si>
  <si>
    <t>Ending Date:</t>
  </si>
  <si>
    <t>Unit:</t>
  </si>
  <si>
    <t>Base Currency:</t>
  </si>
  <si>
    <t>Interbank rate:</t>
  </si>
  <si>
    <t>Mid point between annual average bid and ask prices</t>
  </si>
  <si>
    <t>Illustrative average SROI from philanthronpy / CSR spending</t>
  </si>
  <si>
    <t>Other non-current assets</t>
  </si>
  <si>
    <t>Other current assets</t>
  </si>
  <si>
    <t>Other non-current liabilities</t>
  </si>
  <si>
    <t>Other current liabilities</t>
  </si>
  <si>
    <t>Other equity, reserves and NCI</t>
  </si>
  <si>
    <t>Supply chain inputs (units)</t>
  </si>
  <si>
    <r>
      <rPr>
        <b/>
        <sz val="16"/>
        <color theme="1"/>
        <rFont val="Calibri"/>
        <family val="2"/>
        <scheme val="minor"/>
      </rPr>
      <t>Statement of Profit or Loss</t>
    </r>
    <r>
      <rPr>
        <b/>
        <sz val="10"/>
        <color theme="1"/>
        <rFont val="Calibri"/>
        <family val="2"/>
        <scheme val="minor"/>
      </rPr>
      <t xml:space="preserve">
</t>
    </r>
    <r>
      <rPr>
        <sz val="10"/>
        <color theme="1"/>
        <rFont val="Calibri"/>
        <family val="2"/>
        <scheme val="minor"/>
      </rPr>
      <t>(Flows of benefits and costs to the business and society due to one year's activities)</t>
    </r>
  </si>
  <si>
    <t>Training</t>
  </si>
  <si>
    <t>Philanthropy and CSR</t>
  </si>
  <si>
    <t>Gross profit</t>
  </si>
  <si>
    <t>Change in societal value of land</t>
  </si>
  <si>
    <t>Climate change</t>
  </si>
  <si>
    <t>Societal benefits from operations</t>
  </si>
  <si>
    <t>Societal costs from operations</t>
  </si>
  <si>
    <t>Changes in value of societal assets</t>
  </si>
  <si>
    <t>Baseline public / societal value of land - average of all land types</t>
  </si>
  <si>
    <t>Selected currency code:</t>
  </si>
  <si>
    <t>AUD Australian dollar</t>
  </si>
  <si>
    <t>BRL Brazilian real</t>
  </si>
  <si>
    <t>CAD Canadian dollar</t>
  </si>
  <si>
    <t>CHF Swiss franc</t>
  </si>
  <si>
    <t>CNY Renminbi (Chinese) yuan</t>
  </si>
  <si>
    <t>COP Colombian peso</t>
  </si>
  <si>
    <t>CRC Costa Rican colón</t>
  </si>
  <si>
    <t>DKK Danish krone</t>
  </si>
  <si>
    <t>EUR Euro</t>
  </si>
  <si>
    <t>GBP Pound sterling</t>
  </si>
  <si>
    <t>INR Indian rupee</t>
  </si>
  <si>
    <t>JPY Japanese yen</t>
  </si>
  <si>
    <t>KRW South Korean won</t>
  </si>
  <si>
    <t>KWD Kuwaiti dinar</t>
  </si>
  <si>
    <t>MXN Mexican peso</t>
  </si>
  <si>
    <t>NOK Norwegian krone</t>
  </si>
  <si>
    <t>SAR Saudi riyal</t>
  </si>
  <si>
    <t>SEK Swedish krona</t>
  </si>
  <si>
    <t>SGD Singapore dollar</t>
  </si>
  <si>
    <t>THB Thai baht</t>
  </si>
  <si>
    <t>USD United States dollar</t>
  </si>
  <si>
    <t>ZAR South African rand</t>
  </si>
  <si>
    <t>See EUR</t>
  </si>
  <si>
    <t>Operating profit / (loss) and societal benefit / (cost)</t>
  </si>
  <si>
    <t>Net profit / (loss) and societal benefit / (cost)</t>
  </si>
  <si>
    <t>Return to intro page</t>
  </si>
  <si>
    <t>Organisation level inputs (units)</t>
  </si>
  <si>
    <t>Technical training provided (total days)</t>
  </si>
  <si>
    <t>Professional training provided (total days)</t>
  </si>
  <si>
    <t>Introduction</t>
  </si>
  <si>
    <r>
      <t xml:space="preserve">Financial Statements of the Future? </t>
    </r>
    <r>
      <rPr>
        <b/>
        <sz val="30"/>
        <color theme="0"/>
        <rFont val="Calibri "/>
      </rPr>
      <t>Interactive Workshop Exercise</t>
    </r>
  </si>
  <si>
    <r>
      <rPr>
        <b/>
        <sz val="17"/>
        <color theme="1"/>
        <rFont val="Calibri"/>
        <family val="2"/>
        <scheme val="minor"/>
      </rPr>
      <t>Financial Statements of the Future?</t>
    </r>
    <r>
      <rPr>
        <b/>
        <sz val="16"/>
        <color theme="1"/>
        <rFont val="Calibri"/>
        <family val="2"/>
        <scheme val="minor"/>
      </rPr>
      <t xml:space="preserve">
</t>
    </r>
    <r>
      <rPr>
        <sz val="14"/>
        <color theme="1"/>
        <rFont val="Calibri"/>
        <family val="2"/>
        <scheme val="minor"/>
      </rPr>
      <t>Interactive Workshop Exercise v1.1</t>
    </r>
  </si>
  <si>
    <r>
      <t xml:space="preserve">Cost of sales </t>
    </r>
    <r>
      <rPr>
        <sz val="11"/>
        <color theme="1"/>
        <rFont val="Calibri"/>
        <family val="2"/>
        <scheme val="minor"/>
      </rPr>
      <t>(enter as -ve)</t>
    </r>
  </si>
  <si>
    <t>Societal benefits of products &amp; services</t>
  </si>
  <si>
    <r>
      <t xml:space="preserve">Societal costs of products &amp; services </t>
    </r>
    <r>
      <rPr>
        <sz val="11"/>
        <color theme="2" tint="-0.499984740745262"/>
        <rFont val="Calibri"/>
        <family val="2"/>
        <scheme val="minor"/>
      </rPr>
      <t>(enter as -ve)</t>
    </r>
  </si>
  <si>
    <r>
      <rPr>
        <b/>
        <sz val="16"/>
        <color theme="1"/>
        <rFont val="Calibri"/>
        <family val="2"/>
        <scheme val="minor"/>
      </rPr>
      <t xml:space="preserve">Balance Sheet
</t>
    </r>
    <r>
      <rPr>
        <sz val="10"/>
        <color theme="1"/>
        <rFont val="Calibri"/>
        <family val="2"/>
        <scheme val="minor"/>
      </rPr>
      <t>Statement of Financial Position per IFRS
(Stocks, both owned and relied upon, that will deliver future benefits and costs to the business and society)</t>
    </r>
  </si>
  <si>
    <t xml:space="preserve">This workbook has been prepared for general guidance on matters of interest only, and does not constitute professional advice. The figures generated by this workbook are not in compliance with IFRS or any other financial reporting framework and should not be used for the preparation of financial statements. PwC will not verify any information entered into the workbook so results of assessments based on that information may be inaccurate or incomplete. You should not act upon the information contained in this workbook without obtaining specific professional advice. The workbook has been developed using data and assumptions from a variety of sources. We have not sought to establish the reliability of those sources or verified the information so provided, nor has the workbook been audited. No representation or warranty (express or implied) is given as to the accuracy or completeness of the information contained in this workbook and, to the extent permitted by law, WBCSD, PricewaterhouseCoopers LLP, their members, employees and agents do not accept or assume any liability, responsibility or duty of care for any consequences of you or anyone else acting, or refraining to act, in reliance on the information contained in this workbook or for any decision based on it, and it may not be provided to anyone else. ©2018 PricewaterhouseCoopers LLP. All rights reserved. In this document, "PwC" refers to the UK member firm. Please see www.pwc.com/structure for details.   </t>
  </si>
  <si>
    <t>Contacts: Eva Zabey: zabey@wbcsd.org Will Evison: william.j.evison@pwc.com</t>
  </si>
  <si>
    <t>Frequently asked questions</t>
  </si>
  <si>
    <t>By clicking to proceed to the tool, I confirm that I have read and understood the guidance and important notice &gt;&gt;&gt;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</si>
</sst>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_-* #,##0_-;\-* #,##0_-;_-* &quot;-&quot;??_-;_-@_-"/>
    <numFmt numFmtId="166" formatCode="#,##0_);\(#,##0\);_(&quot;-&quot;??_)"/>
    <numFmt numFmtId="167" formatCode="#,##0.0_);\(#,##0.0\);_(&quot;-&quot;??_)"/>
    <numFmt numFmtId="168" formatCode="0.0"/>
  </numFmts>
  <fonts count="29">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color theme="1"/>
      <name val="Calibri"/>
      <family val="2"/>
      <scheme val="minor"/>
    </font>
    <font>
      <b/>
      <sz val="16"/>
      <color theme="1"/>
      <name val="Calibri"/>
      <family val="2"/>
      <scheme val="minor"/>
    </font>
    <font>
      <sz val="14"/>
      <color theme="1"/>
      <name val="Calibri"/>
      <family val="2"/>
      <scheme val="minor"/>
    </font>
    <font>
      <sz val="8"/>
      <color theme="1"/>
      <name val="Calibri"/>
      <family val="2"/>
      <scheme val="minor"/>
    </font>
    <font>
      <b/>
      <sz val="17"/>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11"/>
      <name val="Calibri"/>
      <family val="2"/>
      <scheme val="minor"/>
    </font>
    <font>
      <sz val="11"/>
      <name val="Calibri"/>
      <family val="2"/>
      <scheme val="minor"/>
    </font>
    <font>
      <sz val="11"/>
      <color theme="2" tint="-0.499984740745262"/>
      <name val="Calibri"/>
      <family val="2"/>
      <scheme val="minor"/>
    </font>
    <font>
      <b/>
      <sz val="11"/>
      <color theme="2" tint="-0.499984740745262"/>
      <name val="Calibri"/>
      <family val="2"/>
      <scheme val="minor"/>
    </font>
    <font>
      <sz val="11"/>
      <color rgb="FF3D3D3D"/>
      <name val="Arial"/>
      <family val="2"/>
    </font>
    <font>
      <sz val="9"/>
      <color theme="1"/>
      <name val="Calibri"/>
      <family val="2"/>
      <scheme val="minor"/>
    </font>
    <font>
      <sz val="11"/>
      <color rgb="FF0070C0"/>
      <name val="Calibri"/>
      <family val="2"/>
      <scheme val="minor"/>
    </font>
    <font>
      <u/>
      <sz val="11"/>
      <color theme="10"/>
      <name val="Calibri"/>
      <family val="2"/>
      <scheme val="minor"/>
    </font>
    <font>
      <sz val="11"/>
      <color theme="0"/>
      <name val="Calibri"/>
      <family val="2"/>
      <scheme val="minor"/>
    </font>
    <font>
      <sz val="22"/>
      <color theme="0"/>
      <name val="Calibri"/>
      <family val="2"/>
      <scheme val="minor"/>
    </font>
    <font>
      <i/>
      <sz val="26"/>
      <color theme="0"/>
      <name val="Calibri"/>
      <family val="2"/>
      <scheme val="minor"/>
    </font>
    <font>
      <i/>
      <sz val="11"/>
      <color theme="0"/>
      <name val="Calibri"/>
      <family val="2"/>
      <scheme val="minor"/>
    </font>
    <font>
      <b/>
      <i/>
      <sz val="30"/>
      <color theme="0"/>
      <name val="Calibri "/>
    </font>
    <font>
      <b/>
      <sz val="30"/>
      <color theme="0"/>
      <name val="Calibri "/>
    </font>
    <font>
      <b/>
      <sz val="20"/>
      <color theme="0"/>
      <name val="Calibri "/>
    </font>
    <font>
      <b/>
      <sz val="18"/>
      <color theme="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2CC"/>
        <bgColor indexed="64"/>
      </patternFill>
    </fill>
    <fill>
      <patternFill patternType="solid">
        <fgColor rgb="FFDDEBF7"/>
        <bgColor indexed="64"/>
      </patternFill>
    </fill>
    <fill>
      <patternFill patternType="solid">
        <fgColor rgb="FFFFFFFF"/>
        <bgColor indexed="64"/>
      </patternFill>
    </fill>
    <fill>
      <patternFill patternType="solid">
        <fgColor rgb="FFD0CECE"/>
        <bgColor indexed="64"/>
      </patternFill>
    </fill>
    <fill>
      <patternFill patternType="solid">
        <fgColor rgb="FFE2EFDA"/>
        <bgColor indexed="64"/>
      </patternFill>
    </fill>
    <fill>
      <patternFill patternType="solid">
        <fgColor theme="2"/>
        <bgColor indexed="64"/>
      </patternFill>
    </fill>
    <fill>
      <patternFill patternType="solid">
        <fgColor rgb="FF1B1A5B"/>
        <bgColor indexed="64"/>
      </patternFill>
    </fill>
    <fill>
      <patternFill patternType="solid">
        <fgColor rgb="FF5CC9BE"/>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theme="0"/>
      </left>
      <right style="thin">
        <color theme="0" tint="-0.499984740745262"/>
      </right>
      <top style="thin">
        <color theme="0"/>
      </top>
      <bottom style="thin">
        <color theme="0" tint="-0.499984740745262"/>
      </bottom>
      <diagonal/>
    </border>
    <border>
      <left/>
      <right style="medium">
        <color rgb="FF0B0A24"/>
      </right>
      <top/>
      <bottom/>
      <diagonal/>
    </border>
    <border>
      <left/>
      <right/>
      <top/>
      <bottom style="medium">
        <color rgb="FF0B0A24"/>
      </bottom>
      <diagonal/>
    </border>
    <border>
      <left/>
      <right style="medium">
        <color rgb="FF0B0A24"/>
      </right>
      <top/>
      <bottom style="medium">
        <color rgb="FF0B0A24"/>
      </bottom>
      <diagonal/>
    </border>
    <border>
      <left style="medium">
        <color rgb="FFD6D5F3"/>
      </left>
      <right/>
      <top style="medium">
        <color rgb="FFD6D5F3"/>
      </top>
      <bottom/>
      <diagonal/>
    </border>
    <border>
      <left/>
      <right/>
      <top style="medium">
        <color rgb="FFD6D5F3"/>
      </top>
      <bottom/>
      <diagonal/>
    </border>
    <border>
      <left/>
      <right style="medium">
        <color rgb="FF0B0A24"/>
      </right>
      <top style="medium">
        <color rgb="FFD6D5F3"/>
      </top>
      <bottom/>
      <diagonal/>
    </border>
    <border>
      <left style="medium">
        <color rgb="FFD6D5F3"/>
      </left>
      <right/>
      <top/>
      <bottom/>
      <diagonal/>
    </border>
    <border>
      <left style="medium">
        <color rgb="FFD6D5F3"/>
      </left>
      <right/>
      <top/>
      <bottom style="medium">
        <color rgb="FF0B0A24"/>
      </bottom>
      <diagonal/>
    </border>
  </borders>
  <cellStyleXfs count="3">
    <xf numFmtId="0" fontId="0" fillId="0" borderId="0"/>
    <xf numFmtId="164" fontId="1" fillId="0" borderId="0" applyFont="0" applyFill="0" applyBorder="0" applyAlignment="0" applyProtection="0"/>
    <xf numFmtId="0" fontId="20" fillId="0" borderId="0" applyNumberFormat="0" applyFill="0" applyBorder="0" applyAlignment="0" applyProtection="0"/>
  </cellStyleXfs>
  <cellXfs count="172">
    <xf numFmtId="0" fontId="0" fillId="0" borderId="0" xfId="0"/>
    <xf numFmtId="0" fontId="0" fillId="5" borderId="0" xfId="0" applyFill="1" applyProtection="1">
      <protection hidden="1"/>
    </xf>
    <xf numFmtId="0" fontId="3" fillId="6" borderId="1" xfId="0" applyFont="1" applyFill="1" applyBorder="1" applyAlignment="1" applyProtection="1">
      <alignment vertical="center" wrapText="1"/>
      <protection hidden="1"/>
    </xf>
    <xf numFmtId="0" fontId="2" fillId="5" borderId="1" xfId="0" applyFont="1" applyFill="1" applyBorder="1" applyAlignment="1" applyProtection="1">
      <alignment vertical="center" wrapText="1"/>
      <protection hidden="1"/>
    </xf>
    <xf numFmtId="164" fontId="2" fillId="5" borderId="1" xfId="1" applyFont="1" applyFill="1" applyBorder="1" applyAlignment="1" applyProtection="1">
      <alignment vertical="center" wrapText="1"/>
      <protection hidden="1"/>
    </xf>
    <xf numFmtId="164" fontId="2" fillId="6" borderId="1" xfId="1" applyFont="1" applyFill="1" applyBorder="1" applyAlignment="1" applyProtection="1">
      <alignment vertical="center" wrapText="1"/>
      <protection hidden="1"/>
    </xf>
    <xf numFmtId="0" fontId="3" fillId="6" borderId="1" xfId="0" applyFont="1" applyFill="1" applyBorder="1" applyProtection="1">
      <protection hidden="1"/>
    </xf>
    <xf numFmtId="0" fontId="2" fillId="6" borderId="1" xfId="0" applyFont="1" applyFill="1" applyBorder="1" applyProtection="1">
      <protection hidden="1"/>
    </xf>
    <xf numFmtId="0" fontId="2" fillId="5" borderId="1" xfId="0" applyFont="1" applyFill="1" applyBorder="1" applyProtection="1">
      <protection hidden="1"/>
    </xf>
    <xf numFmtId="0" fontId="2" fillId="0" borderId="0" xfId="0" applyFont="1" applyAlignment="1" applyProtection="1">
      <alignment vertical="top" wrapText="1"/>
      <protection hidden="1"/>
    </xf>
    <xf numFmtId="0" fontId="3" fillId="0" borderId="0" xfId="0" applyFont="1" applyAlignment="1" applyProtection="1">
      <alignment vertical="top" wrapText="1"/>
      <protection hidden="1"/>
    </xf>
    <xf numFmtId="165" fontId="2" fillId="0" borderId="0" xfId="1" applyNumberFormat="1" applyFont="1" applyAlignment="1" applyProtection="1">
      <alignment vertical="top" wrapText="1"/>
      <protection hidden="1"/>
    </xf>
    <xf numFmtId="164" fontId="2" fillId="0" borderId="0" xfId="1" applyFont="1" applyAlignment="1" applyProtection="1">
      <alignment vertical="top" wrapText="1"/>
      <protection hidden="1"/>
    </xf>
    <xf numFmtId="0" fontId="6" fillId="0" borderId="0" xfId="0" applyFont="1" applyAlignment="1" applyProtection="1">
      <alignment horizontal="left" vertical="top" wrapText="1"/>
      <protection hidden="1"/>
    </xf>
    <xf numFmtId="0" fontId="12" fillId="0" borderId="0" xfId="0" applyFont="1" applyAlignment="1" applyProtection="1">
      <alignment vertical="center" wrapText="1"/>
      <protection hidden="1"/>
    </xf>
    <xf numFmtId="0" fontId="2" fillId="0" borderId="0" xfId="0" applyFont="1" applyAlignment="1" applyProtection="1">
      <alignment vertical="center" wrapText="1"/>
      <protection hidden="1"/>
    </xf>
    <xf numFmtId="0" fontId="2" fillId="5" borderId="0" xfId="0" applyFont="1" applyFill="1" applyBorder="1" applyAlignment="1" applyProtection="1">
      <alignment horizontal="center" vertical="center" wrapText="1"/>
      <protection hidden="1"/>
    </xf>
    <xf numFmtId="0" fontId="10" fillId="0" borderId="0" xfId="0" applyFont="1" applyAlignment="1" applyProtection="1">
      <alignment vertical="center" wrapText="1"/>
      <protection hidden="1"/>
    </xf>
    <xf numFmtId="0" fontId="10" fillId="0" borderId="9" xfId="0" applyFont="1" applyBorder="1" applyAlignment="1" applyProtection="1">
      <alignment vertical="center" wrapText="1"/>
      <protection hidden="1"/>
    </xf>
    <xf numFmtId="0" fontId="0" fillId="4" borderId="0" xfId="0" applyFont="1" applyFill="1" applyAlignment="1" applyProtection="1">
      <alignment horizontal="center" vertical="center" wrapText="1"/>
      <protection hidden="1"/>
    </xf>
    <xf numFmtId="0" fontId="0" fillId="0" borderId="0" xfId="0" applyFont="1" applyAlignment="1" applyProtection="1">
      <alignment vertical="center" wrapText="1"/>
      <protection hidden="1"/>
    </xf>
    <xf numFmtId="0" fontId="10" fillId="5" borderId="9" xfId="0" applyFont="1" applyFill="1" applyBorder="1" applyAlignment="1" applyProtection="1">
      <alignment vertical="center" wrapText="1"/>
      <protection hidden="1"/>
    </xf>
    <xf numFmtId="0" fontId="10" fillId="0" borderId="6" xfId="0" applyFont="1" applyBorder="1" applyAlignment="1" applyProtection="1">
      <alignment vertical="center" wrapText="1"/>
      <protection hidden="1"/>
    </xf>
    <xf numFmtId="0" fontId="13" fillId="0" borderId="0" xfId="0" applyFont="1" applyAlignment="1" applyProtection="1">
      <alignment horizontal="left" vertical="center" wrapText="1"/>
      <protection hidden="1"/>
    </xf>
    <xf numFmtId="0" fontId="10" fillId="0" borderId="2" xfId="0" applyFont="1" applyBorder="1" applyAlignment="1" applyProtection="1">
      <alignment vertical="center" wrapText="1"/>
      <protection hidden="1"/>
    </xf>
    <xf numFmtId="0" fontId="0" fillId="0" borderId="2" xfId="0" applyFont="1" applyBorder="1" applyAlignment="1" applyProtection="1">
      <alignment vertical="center" wrapText="1"/>
      <protection hidden="1"/>
    </xf>
    <xf numFmtId="0" fontId="0" fillId="0" borderId="11" xfId="0" applyFont="1" applyBorder="1" applyAlignment="1" applyProtection="1">
      <alignment vertical="center" wrapText="1"/>
      <protection hidden="1"/>
    </xf>
    <xf numFmtId="0" fontId="0" fillId="0" borderId="12" xfId="0" applyFont="1" applyBorder="1" applyAlignment="1" applyProtection="1">
      <alignment vertical="center" wrapText="1"/>
      <protection hidden="1"/>
    </xf>
    <xf numFmtId="0" fontId="10" fillId="3" borderId="3" xfId="0" applyFont="1" applyFill="1" applyBorder="1" applyAlignment="1" applyProtection="1">
      <alignment horizontal="center" vertical="center" wrapText="1"/>
      <protection hidden="1"/>
    </xf>
    <xf numFmtId="0" fontId="0" fillId="6" borderId="1" xfId="0" applyFill="1" applyBorder="1" applyProtection="1">
      <protection hidden="1"/>
    </xf>
    <xf numFmtId="164" fontId="2" fillId="2" borderId="1" xfId="1" applyFont="1" applyFill="1" applyBorder="1" applyAlignment="1" applyProtection="1">
      <alignment vertical="center" wrapText="1"/>
      <protection hidden="1"/>
    </xf>
    <xf numFmtId="165" fontId="2" fillId="2" borderId="1" xfId="1" applyNumberFormat="1" applyFont="1" applyFill="1" applyBorder="1" applyAlignment="1" applyProtection="1">
      <alignment vertical="center" wrapText="1"/>
      <protection hidden="1"/>
    </xf>
    <xf numFmtId="0" fontId="8" fillId="0" borderId="0" xfId="0" applyFont="1" applyBorder="1" applyAlignment="1" applyProtection="1">
      <alignment vertical="top" wrapText="1"/>
      <protection hidden="1"/>
    </xf>
    <xf numFmtId="0" fontId="0" fillId="2" borderId="3" xfId="0" applyFont="1" applyFill="1" applyBorder="1" applyAlignment="1" applyProtection="1">
      <alignment horizontal="center" vertical="center" wrapText="1"/>
      <protection hidden="1"/>
    </xf>
    <xf numFmtId="0" fontId="0" fillId="0" borderId="5" xfId="0" applyFont="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0" fillId="5" borderId="0" xfId="0" applyFill="1"/>
    <xf numFmtId="0" fontId="0" fillId="5" borderId="1" xfId="0" applyFill="1" applyBorder="1" applyProtection="1">
      <protection hidden="1"/>
    </xf>
    <xf numFmtId="0" fontId="0" fillId="0" borderId="1" xfId="0" applyFont="1" applyBorder="1" applyAlignment="1" applyProtection="1">
      <alignment vertical="center" wrapText="1"/>
      <protection hidden="1"/>
    </xf>
    <xf numFmtId="165" fontId="2" fillId="5" borderId="1" xfId="1" applyNumberFormat="1" applyFont="1" applyFill="1" applyBorder="1" applyAlignment="1" applyProtection="1">
      <alignment vertical="center" wrapText="1"/>
      <protection hidden="1"/>
    </xf>
    <xf numFmtId="0" fontId="0" fillId="2" borderId="1" xfId="0" applyFill="1" applyBorder="1" applyProtection="1">
      <protection hidden="1"/>
    </xf>
    <xf numFmtId="0" fontId="0" fillId="7" borderId="1" xfId="0" applyFill="1" applyBorder="1" applyProtection="1">
      <protection hidden="1"/>
    </xf>
    <xf numFmtId="0" fontId="0" fillId="0" borderId="0" xfId="0" applyFill="1" applyProtection="1">
      <protection hidden="1"/>
    </xf>
    <xf numFmtId="164" fontId="0" fillId="5" borderId="0" xfId="1" applyFont="1" applyFill="1"/>
    <xf numFmtId="164" fontId="0" fillId="2" borderId="1" xfId="1" applyFont="1" applyFill="1" applyBorder="1" applyProtection="1">
      <protection hidden="1"/>
    </xf>
    <xf numFmtId="0" fontId="0" fillId="5" borderId="0" xfId="0" applyFill="1" applyBorder="1" applyProtection="1">
      <protection hidden="1"/>
    </xf>
    <xf numFmtId="0" fontId="0" fillId="5" borderId="11" xfId="0" applyFill="1" applyBorder="1"/>
    <xf numFmtId="0" fontId="0" fillId="5" borderId="11" xfId="0" applyFill="1" applyBorder="1" applyProtection="1">
      <protection hidden="1"/>
    </xf>
    <xf numFmtId="0" fontId="0" fillId="5" borderId="10" xfId="0" applyFill="1" applyBorder="1"/>
    <xf numFmtId="0" fontId="0" fillId="5" borderId="9" xfId="0" applyFill="1" applyBorder="1"/>
    <xf numFmtId="0" fontId="0" fillId="5" borderId="15" xfId="0" applyFill="1" applyBorder="1"/>
    <xf numFmtId="164" fontId="0" fillId="5" borderId="0" xfId="1" applyFont="1" applyFill="1" applyBorder="1"/>
    <xf numFmtId="164" fontId="0" fillId="5" borderId="16" xfId="1" applyFont="1" applyFill="1" applyBorder="1"/>
    <xf numFmtId="0" fontId="0" fillId="5" borderId="16" xfId="0" applyFill="1" applyBorder="1" applyProtection="1">
      <protection hidden="1"/>
    </xf>
    <xf numFmtId="0" fontId="0" fillId="5" borderId="12" xfId="0" applyFill="1" applyBorder="1"/>
    <xf numFmtId="0" fontId="0" fillId="5" borderId="18" xfId="0" applyFill="1" applyBorder="1" applyProtection="1">
      <protection hidden="1"/>
    </xf>
    <xf numFmtId="0" fontId="0" fillId="5" borderId="17" xfId="0" applyFill="1" applyBorder="1" applyProtection="1">
      <protection hidden="1"/>
    </xf>
    <xf numFmtId="0" fontId="0" fillId="5" borderId="10" xfId="0" applyFill="1" applyBorder="1" applyAlignment="1">
      <alignment horizontal="left"/>
    </xf>
    <xf numFmtId="14" fontId="17" fillId="5" borderId="11" xfId="0" applyNumberFormat="1" applyFont="1" applyFill="1" applyBorder="1" applyAlignment="1">
      <alignment horizontal="left" vertical="center"/>
    </xf>
    <xf numFmtId="0" fontId="0" fillId="5" borderId="11" xfId="0" applyFill="1" applyBorder="1" applyAlignment="1">
      <alignment horizontal="left"/>
    </xf>
    <xf numFmtId="0" fontId="0" fillId="5" borderId="11" xfId="0" applyFill="1" applyBorder="1" applyAlignment="1" applyProtection="1">
      <alignment horizontal="left"/>
      <protection hidden="1"/>
    </xf>
    <xf numFmtId="0" fontId="17" fillId="5" borderId="11" xfId="0" applyFont="1" applyFill="1" applyBorder="1" applyAlignment="1">
      <alignment horizontal="left" vertical="center"/>
    </xf>
    <xf numFmtId="9" fontId="17" fillId="5" borderId="12" xfId="0" applyNumberFormat="1" applyFont="1" applyFill="1" applyBorder="1" applyAlignment="1">
      <alignment horizontal="left" vertical="center"/>
    </xf>
    <xf numFmtId="0" fontId="2" fillId="8" borderId="1" xfId="0" applyFont="1" applyFill="1" applyBorder="1" applyAlignment="1" applyProtection="1">
      <alignment vertical="center" wrapText="1"/>
      <protection hidden="1"/>
    </xf>
    <xf numFmtId="164" fontId="2" fillId="8" borderId="1" xfId="1" applyFont="1" applyFill="1" applyBorder="1" applyAlignment="1" applyProtection="1">
      <alignment vertical="center" wrapText="1"/>
      <protection hidden="1"/>
    </xf>
    <xf numFmtId="0" fontId="0" fillId="8" borderId="1" xfId="0" applyFont="1" applyFill="1" applyBorder="1" applyAlignment="1" applyProtection="1">
      <alignment vertical="center" wrapText="1"/>
      <protection hidden="1"/>
    </xf>
    <xf numFmtId="0" fontId="2" fillId="8" borderId="1" xfId="0" applyFont="1" applyFill="1" applyBorder="1" applyProtection="1">
      <protection hidden="1"/>
    </xf>
    <xf numFmtId="165" fontId="2" fillId="6" borderId="1" xfId="1" applyNumberFormat="1" applyFont="1" applyFill="1" applyBorder="1" applyAlignment="1" applyProtection="1">
      <alignment vertical="center" wrapText="1"/>
      <protection hidden="1"/>
    </xf>
    <xf numFmtId="0" fontId="10" fillId="5" borderId="0" xfId="0" applyFont="1" applyFill="1" applyProtection="1">
      <protection hidden="1"/>
    </xf>
    <xf numFmtId="165" fontId="4" fillId="0" borderId="0" xfId="1" applyNumberFormat="1" applyFont="1" applyAlignment="1" applyProtection="1">
      <alignment horizontal="right" vertical="center" wrapText="1"/>
      <protection hidden="1"/>
    </xf>
    <xf numFmtId="166" fontId="1" fillId="0" borderId="5" xfId="0" applyNumberFormat="1" applyFont="1" applyBorder="1" applyAlignment="1" applyProtection="1">
      <alignment vertical="center" wrapText="1"/>
      <protection hidden="1"/>
    </xf>
    <xf numFmtId="166" fontId="10" fillId="5" borderId="8" xfId="1" applyNumberFormat="1" applyFont="1" applyFill="1" applyBorder="1" applyAlignment="1" applyProtection="1">
      <alignment vertical="center" wrapText="1"/>
      <protection hidden="1"/>
    </xf>
    <xf numFmtId="166" fontId="1" fillId="0" borderId="9" xfId="1" applyNumberFormat="1" applyFont="1" applyBorder="1" applyAlignment="1" applyProtection="1">
      <alignment vertical="center" wrapText="1"/>
      <protection hidden="1"/>
    </xf>
    <xf numFmtId="166" fontId="1" fillId="5" borderId="5" xfId="1" applyNumberFormat="1" applyFont="1" applyFill="1" applyBorder="1" applyAlignment="1" applyProtection="1">
      <alignment vertical="center" wrapText="1"/>
      <protection hidden="1"/>
    </xf>
    <xf numFmtId="166" fontId="1" fillId="5" borderId="0" xfId="1" applyNumberFormat="1" applyFont="1" applyFill="1" applyAlignment="1" applyProtection="1">
      <alignment vertical="center" wrapText="1"/>
      <protection hidden="1"/>
    </xf>
    <xf numFmtId="166" fontId="10" fillId="5" borderId="5" xfId="1" applyNumberFormat="1" applyFont="1" applyFill="1" applyBorder="1" applyAlignment="1" applyProtection="1">
      <alignment vertical="center" wrapText="1"/>
      <protection hidden="1"/>
    </xf>
    <xf numFmtId="166" fontId="1" fillId="0" borderId="0" xfId="0" applyNumberFormat="1" applyFont="1" applyAlignment="1" applyProtection="1">
      <alignment vertical="center" wrapText="1"/>
      <protection hidden="1"/>
    </xf>
    <xf numFmtId="166" fontId="1" fillId="5" borderId="6" xfId="1" applyNumberFormat="1" applyFont="1" applyFill="1" applyBorder="1" applyAlignment="1" applyProtection="1">
      <alignment vertical="center" wrapText="1"/>
      <protection hidden="1"/>
    </xf>
    <xf numFmtId="166" fontId="1" fillId="0" borderId="0" xfId="1" applyNumberFormat="1" applyFont="1" applyAlignment="1" applyProtection="1">
      <alignment vertical="center" wrapText="1"/>
      <protection hidden="1"/>
    </xf>
    <xf numFmtId="166" fontId="1" fillId="0" borderId="5" xfId="1" applyNumberFormat="1" applyFont="1" applyBorder="1" applyAlignment="1" applyProtection="1">
      <alignment vertical="center" wrapText="1"/>
      <protection hidden="1"/>
    </xf>
    <xf numFmtId="166" fontId="1" fillId="5" borderId="14" xfId="1" applyNumberFormat="1" applyFont="1" applyFill="1" applyBorder="1" applyAlignment="1" applyProtection="1">
      <alignment vertical="center" wrapText="1"/>
      <protection hidden="1"/>
    </xf>
    <xf numFmtId="166" fontId="1" fillId="0" borderId="2" xfId="1" applyNumberFormat="1" applyFont="1" applyBorder="1" applyAlignment="1" applyProtection="1">
      <alignment vertical="center" wrapText="1"/>
      <protection hidden="1"/>
    </xf>
    <xf numFmtId="167" fontId="1" fillId="4" borderId="9" xfId="1" applyNumberFormat="1" applyFont="1" applyFill="1" applyBorder="1" applyAlignment="1" applyProtection="1">
      <alignment vertical="center" wrapText="1"/>
      <protection hidden="1"/>
    </xf>
    <xf numFmtId="167" fontId="1" fillId="4" borderId="0" xfId="1" applyNumberFormat="1" applyFont="1" applyFill="1" applyAlignment="1" applyProtection="1">
      <alignment vertical="center" wrapText="1"/>
      <protection hidden="1"/>
    </xf>
    <xf numFmtId="167" fontId="1" fillId="4" borderId="6" xfId="1" applyNumberFormat="1" applyFont="1" applyFill="1" applyBorder="1" applyAlignment="1" applyProtection="1">
      <alignment vertical="center" wrapText="1"/>
      <protection hidden="1"/>
    </xf>
    <xf numFmtId="167" fontId="1" fillId="4" borderId="2" xfId="1" applyNumberFormat="1" applyFont="1" applyFill="1" applyBorder="1" applyAlignment="1" applyProtection="1">
      <alignment vertical="center" wrapText="1"/>
      <protection hidden="1"/>
    </xf>
    <xf numFmtId="167" fontId="10" fillId="4" borderId="2" xfId="1" applyNumberFormat="1" applyFont="1" applyFill="1" applyBorder="1" applyAlignment="1" applyProtection="1">
      <alignment vertical="center" wrapText="1"/>
      <protection hidden="1"/>
    </xf>
    <xf numFmtId="167" fontId="1" fillId="4" borderId="7" xfId="1" applyNumberFormat="1" applyFont="1" applyFill="1" applyBorder="1" applyAlignment="1" applyProtection="1">
      <alignment vertical="center" wrapText="1"/>
      <protection hidden="1"/>
    </xf>
    <xf numFmtId="0" fontId="18" fillId="0" borderId="0" xfId="0" applyFont="1" applyBorder="1" applyAlignment="1" applyProtection="1">
      <alignment vertical="top" wrapText="1"/>
      <protection hidden="1"/>
    </xf>
    <xf numFmtId="0" fontId="11" fillId="0" borderId="10" xfId="0" applyFont="1" applyBorder="1" applyAlignment="1" applyProtection="1">
      <alignment vertical="center" wrapText="1"/>
      <protection hidden="1"/>
    </xf>
    <xf numFmtId="164" fontId="0" fillId="5" borderId="0" xfId="0" applyNumberFormat="1" applyFill="1" applyProtection="1">
      <protection hidden="1"/>
    </xf>
    <xf numFmtId="167" fontId="1" fillId="9" borderId="0" xfId="1" applyNumberFormat="1" applyFont="1" applyFill="1" applyAlignment="1" applyProtection="1">
      <alignment vertical="center" wrapText="1"/>
      <protection hidden="1"/>
    </xf>
    <xf numFmtId="164" fontId="2" fillId="10" borderId="1" xfId="1" applyFont="1" applyFill="1" applyBorder="1" applyAlignment="1" applyProtection="1">
      <alignment vertical="center" wrapText="1"/>
      <protection hidden="1"/>
    </xf>
    <xf numFmtId="165" fontId="2" fillId="11" borderId="1" xfId="1" applyNumberFormat="1" applyFont="1" applyFill="1" applyBorder="1" applyAlignment="1" applyProtection="1">
      <alignment vertical="center" wrapText="1"/>
      <protection hidden="1"/>
    </xf>
    <xf numFmtId="0" fontId="19" fillId="11" borderId="5" xfId="0" applyFont="1" applyFill="1" applyBorder="1"/>
    <xf numFmtId="0" fontId="3" fillId="12" borderId="1" xfId="0" applyFont="1" applyFill="1" applyBorder="1" applyAlignment="1" applyProtection="1">
      <alignment vertical="center" wrapText="1"/>
      <protection hidden="1"/>
    </xf>
    <xf numFmtId="164" fontId="2" fillId="11" borderId="1" xfId="1" applyFont="1" applyFill="1" applyBorder="1" applyAlignment="1" applyProtection="1">
      <alignment vertical="center" wrapText="1"/>
      <protection hidden="1"/>
    </xf>
    <xf numFmtId="165" fontId="2" fillId="10" borderId="1" xfId="1" applyNumberFormat="1" applyFont="1" applyFill="1" applyBorder="1" applyProtection="1">
      <protection hidden="1"/>
    </xf>
    <xf numFmtId="165" fontId="2" fillId="10" borderId="1" xfId="1" applyNumberFormat="1" applyFont="1" applyFill="1" applyBorder="1" applyAlignment="1" applyProtection="1">
      <alignment vertical="center" wrapText="1"/>
      <protection hidden="1"/>
    </xf>
    <xf numFmtId="9" fontId="2" fillId="10" borderId="1" xfId="0" applyNumberFormat="1" applyFont="1" applyFill="1" applyBorder="1" applyProtection="1">
      <protection hidden="1"/>
    </xf>
    <xf numFmtId="164" fontId="2" fillId="13" borderId="1" xfId="1" applyFont="1" applyFill="1" applyBorder="1" applyAlignment="1" applyProtection="1">
      <alignment vertical="center" wrapText="1"/>
      <protection hidden="1"/>
    </xf>
    <xf numFmtId="0" fontId="0" fillId="0" borderId="11" xfId="0" applyFont="1" applyFill="1" applyBorder="1" applyAlignment="1" applyProtection="1">
      <alignment vertical="center" wrapText="1"/>
      <protection hidden="1"/>
    </xf>
    <xf numFmtId="0" fontId="0" fillId="0" borderId="0" xfId="0" applyFont="1" applyAlignment="1" applyProtection="1">
      <alignment horizontal="left" vertical="center" wrapText="1" indent="1"/>
      <protection hidden="1"/>
    </xf>
    <xf numFmtId="0" fontId="0" fillId="0" borderId="9" xfId="0" applyFont="1" applyBorder="1" applyAlignment="1" applyProtection="1">
      <alignment horizontal="left" vertical="center" wrapText="1" indent="1"/>
      <protection hidden="1"/>
    </xf>
    <xf numFmtId="0" fontId="3" fillId="0" borderId="0" xfId="0" applyFont="1" applyFill="1" applyAlignment="1" applyProtection="1">
      <alignment vertical="top" wrapText="1"/>
      <protection hidden="1"/>
    </xf>
    <xf numFmtId="164" fontId="4" fillId="0" borderId="0" xfId="1" applyFont="1" applyFill="1" applyAlignment="1" applyProtection="1">
      <alignment horizontal="right" vertical="center" wrapText="1"/>
      <protection hidden="1"/>
    </xf>
    <xf numFmtId="0" fontId="2" fillId="0" borderId="0" xfId="0" applyFont="1" applyFill="1" applyAlignment="1" applyProtection="1">
      <alignment horizontal="right" vertical="center" wrapText="1"/>
      <protection hidden="1"/>
    </xf>
    <xf numFmtId="165" fontId="4" fillId="0" borderId="0" xfId="1" applyNumberFormat="1" applyFont="1" applyFill="1" applyAlignment="1" applyProtection="1">
      <alignment horizontal="right" vertical="center" wrapText="1"/>
      <protection hidden="1"/>
    </xf>
    <xf numFmtId="0" fontId="10" fillId="0" borderId="0" xfId="0" applyFont="1" applyFill="1" applyAlignment="1" applyProtection="1">
      <alignment horizontal="left" vertical="center" wrapText="1"/>
      <protection hidden="1"/>
    </xf>
    <xf numFmtId="0" fontId="2" fillId="0" borderId="0" xfId="0" applyFont="1" applyFill="1" applyAlignment="1" applyProtection="1">
      <alignment vertical="center" wrapText="1"/>
      <protection hidden="1"/>
    </xf>
    <xf numFmtId="0" fontId="15" fillId="0" borderId="0" xfId="0" applyFont="1" applyFill="1" applyAlignment="1" applyProtection="1">
      <alignment horizontal="left" vertical="center" wrapText="1" indent="1"/>
      <protection hidden="1"/>
    </xf>
    <xf numFmtId="166" fontId="1" fillId="0" borderId="0" xfId="1" applyNumberFormat="1" applyFont="1" applyFill="1" applyAlignment="1" applyProtection="1">
      <alignment vertical="center" wrapText="1"/>
      <protection hidden="1"/>
    </xf>
    <xf numFmtId="166" fontId="1" fillId="0" borderId="0" xfId="1" applyNumberFormat="1" applyFont="1" applyFill="1" applyBorder="1" applyAlignment="1" applyProtection="1">
      <alignment vertical="center" wrapText="1"/>
      <protection hidden="1"/>
    </xf>
    <xf numFmtId="167" fontId="1" fillId="0" borderId="0" xfId="1" applyNumberFormat="1" applyFont="1" applyFill="1" applyAlignment="1" applyProtection="1">
      <alignment vertical="center" wrapText="1"/>
      <protection hidden="1"/>
    </xf>
    <xf numFmtId="166" fontId="10" fillId="0" borderId="0" xfId="1" applyNumberFormat="1" applyFont="1" applyFill="1" applyAlignment="1" applyProtection="1">
      <alignment vertical="center" wrapText="1"/>
      <protection hidden="1"/>
    </xf>
    <xf numFmtId="167" fontId="1" fillId="0" borderId="9" xfId="1" applyNumberFormat="1" applyFont="1" applyFill="1" applyBorder="1" applyAlignment="1" applyProtection="1">
      <alignment vertical="center" wrapText="1"/>
      <protection hidden="1"/>
    </xf>
    <xf numFmtId="167" fontId="1" fillId="0" borderId="0" xfId="0" applyNumberFormat="1" applyFont="1" applyFill="1" applyAlignment="1" applyProtection="1">
      <alignment vertical="center" wrapText="1"/>
      <protection hidden="1"/>
    </xf>
    <xf numFmtId="0" fontId="0" fillId="7" borderId="1" xfId="0" applyFill="1" applyBorder="1" applyAlignment="1" applyProtection="1">
      <alignment horizontal="right"/>
      <protection hidden="1"/>
    </xf>
    <xf numFmtId="0" fontId="0" fillId="12" borderId="1" xfId="0" applyFill="1" applyBorder="1" applyAlignment="1" applyProtection="1">
      <alignment horizontal="right"/>
      <protection hidden="1"/>
    </xf>
    <xf numFmtId="0" fontId="13" fillId="14" borderId="1" xfId="0" applyFont="1" applyFill="1" applyBorder="1" applyAlignment="1" applyProtection="1">
      <alignment vertical="center" wrapText="1"/>
      <protection hidden="1"/>
    </xf>
    <xf numFmtId="0" fontId="10" fillId="14" borderId="1" xfId="0" applyFont="1" applyFill="1" applyBorder="1" applyAlignment="1" applyProtection="1">
      <alignment vertical="center" wrapText="1"/>
      <protection hidden="1"/>
    </xf>
    <xf numFmtId="165" fontId="5" fillId="0" borderId="0" xfId="1" applyNumberFormat="1" applyFont="1" applyAlignment="1" applyProtection="1">
      <alignment horizontal="right" wrapText="1"/>
      <protection hidden="1"/>
    </xf>
    <xf numFmtId="164" fontId="5" fillId="0" borderId="0" xfId="1" applyFont="1" applyFill="1" applyAlignment="1" applyProtection="1">
      <alignment horizontal="right" wrapText="1"/>
      <protection hidden="1"/>
    </xf>
    <xf numFmtId="165" fontId="5" fillId="0" borderId="0" xfId="1" applyNumberFormat="1" applyFont="1" applyFill="1" applyAlignment="1" applyProtection="1">
      <alignment horizontal="right" wrapText="1"/>
      <protection hidden="1"/>
    </xf>
    <xf numFmtId="166" fontId="1" fillId="2" borderId="1" xfId="1" applyNumberFormat="1" applyFont="1" applyFill="1" applyBorder="1" applyAlignment="1" applyProtection="1">
      <alignment vertical="center" wrapText="1"/>
      <protection locked="0" hidden="1"/>
    </xf>
    <xf numFmtId="0" fontId="2" fillId="2" borderId="1" xfId="0" applyFont="1" applyFill="1" applyBorder="1" applyAlignment="1" applyProtection="1">
      <alignment horizontal="right" vertical="center" wrapText="1"/>
      <protection locked="0" hidden="1"/>
    </xf>
    <xf numFmtId="166" fontId="1" fillId="2" borderId="3" xfId="1" applyNumberFormat="1" applyFont="1" applyFill="1" applyBorder="1" applyAlignment="1" applyProtection="1">
      <alignment vertical="center" wrapText="1"/>
      <protection locked="0" hidden="1"/>
    </xf>
    <xf numFmtId="165" fontId="2" fillId="10" borderId="1" xfId="1" applyNumberFormat="1" applyFont="1" applyFill="1" applyBorder="1" applyAlignment="1" applyProtection="1">
      <alignment horizontal="right" vertical="center" wrapText="1"/>
      <protection locked="0" hidden="1"/>
    </xf>
    <xf numFmtId="9" fontId="2" fillId="2" borderId="1" xfId="0" applyNumberFormat="1" applyFont="1" applyFill="1" applyBorder="1" applyAlignment="1" applyProtection="1">
      <alignment horizontal="right" vertical="center" wrapText="1"/>
      <protection locked="0" hidden="1"/>
    </xf>
    <xf numFmtId="9" fontId="2" fillId="10" borderId="1" xfId="0" applyNumberFormat="1" applyFont="1" applyFill="1" applyBorder="1" applyAlignment="1" applyProtection="1">
      <alignment horizontal="right" vertical="center" wrapText="1"/>
      <protection locked="0" hidden="1"/>
    </xf>
    <xf numFmtId="166" fontId="1" fillId="2" borderId="4" xfId="1" applyNumberFormat="1" applyFont="1" applyFill="1" applyBorder="1" applyAlignment="1" applyProtection="1">
      <alignment vertical="center" wrapText="1"/>
      <protection locked="0" hidden="1"/>
    </xf>
    <xf numFmtId="165" fontId="2" fillId="2" borderId="1" xfId="1" applyNumberFormat="1" applyFont="1" applyFill="1" applyBorder="1" applyAlignment="1" applyProtection="1">
      <alignment horizontal="right" vertical="center" wrapText="1"/>
      <protection locked="0" hidden="1"/>
    </xf>
    <xf numFmtId="166" fontId="1" fillId="10" borderId="1" xfId="1" applyNumberFormat="1" applyFont="1" applyFill="1" applyBorder="1" applyAlignment="1" applyProtection="1">
      <alignment vertical="center" wrapText="1"/>
      <protection locked="0" hidden="1"/>
    </xf>
    <xf numFmtId="166" fontId="1" fillId="2" borderId="13" xfId="1" applyNumberFormat="1" applyFont="1" applyFill="1" applyBorder="1" applyAlignment="1" applyProtection="1">
      <alignment vertical="center" wrapText="1"/>
      <protection locked="0" hidden="1"/>
    </xf>
    <xf numFmtId="0" fontId="13" fillId="14" borderId="19" xfId="2" applyFont="1" applyFill="1" applyBorder="1" applyAlignment="1" applyProtection="1">
      <alignment horizontal="center" vertical="center" wrapText="1"/>
      <protection locked="0" hidden="1"/>
    </xf>
    <xf numFmtId="0" fontId="2" fillId="0" borderId="18" xfId="0" applyFont="1" applyBorder="1" applyAlignment="1" applyProtection="1">
      <alignment vertical="center" wrapText="1"/>
      <protection hidden="1"/>
    </xf>
    <xf numFmtId="165" fontId="4" fillId="0" borderId="18" xfId="1" applyNumberFormat="1" applyFont="1" applyBorder="1" applyAlignment="1" applyProtection="1">
      <alignment horizontal="right" vertical="center" wrapText="1"/>
      <protection hidden="1"/>
    </xf>
    <xf numFmtId="165" fontId="4" fillId="0" borderId="18" xfId="1" applyNumberFormat="1" applyFont="1" applyFill="1" applyBorder="1" applyAlignment="1" applyProtection="1">
      <alignment horizontal="right" vertical="center" wrapText="1"/>
      <protection hidden="1"/>
    </xf>
    <xf numFmtId="0" fontId="10" fillId="0" borderId="0" xfId="0" applyFont="1" applyBorder="1" applyAlignment="1" applyProtection="1">
      <alignment vertical="center" wrapText="1"/>
      <protection hidden="1"/>
    </xf>
    <xf numFmtId="167" fontId="10" fillId="4" borderId="0" xfId="1" applyNumberFormat="1" applyFont="1" applyFill="1" applyBorder="1" applyAlignment="1" applyProtection="1">
      <alignment vertical="center" wrapText="1"/>
      <protection hidden="1"/>
    </xf>
    <xf numFmtId="167" fontId="1" fillId="4" borderId="0" xfId="1" applyNumberFormat="1" applyFont="1" applyFill="1" applyBorder="1" applyAlignment="1" applyProtection="1">
      <alignment vertical="center" wrapText="1"/>
      <protection hidden="1"/>
    </xf>
    <xf numFmtId="165" fontId="4" fillId="0" borderId="0" xfId="1" applyNumberFormat="1" applyFont="1" applyBorder="1" applyAlignment="1" applyProtection="1">
      <alignment horizontal="right" vertical="center" wrapText="1"/>
      <protection hidden="1"/>
    </xf>
    <xf numFmtId="0" fontId="16" fillId="0" borderId="0" xfId="0" applyFont="1" applyFill="1" applyAlignment="1" applyProtection="1">
      <alignment horizontal="left" vertical="center" wrapText="1" indent="1"/>
      <protection hidden="1"/>
    </xf>
    <xf numFmtId="0" fontId="15" fillId="0" borderId="0" xfId="0" applyFont="1" applyFill="1" applyAlignment="1" applyProtection="1">
      <alignment horizontal="left" vertical="center" wrapText="1" indent="2"/>
      <protection hidden="1"/>
    </xf>
    <xf numFmtId="166" fontId="0" fillId="2" borderId="1" xfId="1" applyNumberFormat="1" applyFont="1" applyFill="1" applyBorder="1" applyAlignment="1" applyProtection="1">
      <alignment vertical="center" wrapText="1"/>
      <protection locked="0" hidden="1"/>
    </xf>
    <xf numFmtId="0" fontId="21" fillId="16" borderId="0" xfId="0" applyFont="1" applyFill="1" applyAlignment="1" applyProtection="1">
      <alignment vertical="top"/>
    </xf>
    <xf numFmtId="0" fontId="25" fillId="16" borderId="0" xfId="0" applyFont="1" applyFill="1" applyAlignment="1" applyProtection="1">
      <alignment vertical="top"/>
    </xf>
    <xf numFmtId="0" fontId="23" fillId="16" borderId="0" xfId="0" applyFont="1" applyFill="1" applyAlignment="1" applyProtection="1">
      <alignment vertical="top"/>
    </xf>
    <xf numFmtId="0" fontId="24" fillId="16" borderId="0" xfId="0" applyFont="1" applyFill="1" applyAlignment="1" applyProtection="1">
      <alignment vertical="top"/>
    </xf>
    <xf numFmtId="0" fontId="22" fillId="16" borderId="0" xfId="0" applyFont="1" applyFill="1" applyAlignment="1" applyProtection="1">
      <alignment vertical="top"/>
    </xf>
    <xf numFmtId="0" fontId="27" fillId="16" borderId="0" xfId="0" applyFont="1" applyFill="1" applyAlignment="1" applyProtection="1">
      <alignment vertical="top"/>
    </xf>
    <xf numFmtId="0" fontId="21" fillId="16" borderId="0" xfId="0" applyFont="1" applyFill="1" applyAlignment="1" applyProtection="1">
      <alignment vertical="top" wrapText="1"/>
    </xf>
    <xf numFmtId="0" fontId="21" fillId="16" borderId="0" xfId="0" applyFont="1" applyFill="1" applyAlignment="1" applyProtection="1">
      <alignment vertical="top"/>
      <protection locked="0"/>
    </xf>
    <xf numFmtId="168" fontId="2" fillId="10" borderId="1" xfId="0" applyNumberFormat="1" applyFont="1" applyFill="1" applyBorder="1" applyAlignment="1" applyProtection="1">
      <alignment horizontal="right" vertical="center" wrapText="1"/>
      <protection locked="0" hidden="1"/>
    </xf>
    <xf numFmtId="0" fontId="28" fillId="15" borderId="23" xfId="2" applyFont="1" applyFill="1" applyBorder="1" applyAlignment="1" applyProtection="1">
      <alignment horizontal="center" vertical="center" wrapText="1"/>
      <protection locked="0" hidden="1"/>
    </xf>
    <xf numFmtId="0" fontId="28" fillId="15" borderId="24" xfId="2" applyFont="1" applyFill="1" applyBorder="1" applyAlignment="1" applyProtection="1">
      <alignment horizontal="center" vertical="center" wrapText="1"/>
      <protection locked="0" hidden="1"/>
    </xf>
    <xf numFmtId="0" fontId="28" fillId="15" borderId="25" xfId="2" applyFont="1" applyFill="1" applyBorder="1" applyAlignment="1" applyProtection="1">
      <alignment horizontal="center" vertical="center" wrapText="1"/>
      <protection locked="0" hidden="1"/>
    </xf>
    <xf numFmtId="0" fontId="28" fillId="15" borderId="26" xfId="2" applyFont="1" applyFill="1" applyBorder="1" applyAlignment="1" applyProtection="1">
      <alignment horizontal="center" vertical="center" wrapText="1"/>
      <protection locked="0" hidden="1"/>
    </xf>
    <xf numFmtId="0" fontId="28" fillId="15" borderId="0" xfId="2" applyFont="1" applyFill="1" applyBorder="1" applyAlignment="1" applyProtection="1">
      <alignment horizontal="center" vertical="center" wrapText="1"/>
      <protection locked="0" hidden="1"/>
    </xf>
    <xf numFmtId="0" fontId="28" fillId="15" borderId="20" xfId="2" applyFont="1" applyFill="1" applyBorder="1" applyAlignment="1" applyProtection="1">
      <alignment horizontal="center" vertical="center" wrapText="1"/>
      <protection locked="0" hidden="1"/>
    </xf>
    <xf numFmtId="0" fontId="28" fillId="15" borderId="27" xfId="2" applyFont="1" applyFill="1" applyBorder="1" applyAlignment="1" applyProtection="1">
      <alignment horizontal="center" vertical="center" wrapText="1"/>
      <protection locked="0" hidden="1"/>
    </xf>
    <xf numFmtId="0" fontId="28" fillId="15" borderId="21" xfId="2" applyFont="1" applyFill="1" applyBorder="1" applyAlignment="1" applyProtection="1">
      <alignment horizontal="center" vertical="center" wrapText="1"/>
      <protection locked="0" hidden="1"/>
    </xf>
    <xf numFmtId="0" fontId="28" fillId="15" borderId="22" xfId="2" applyFont="1" applyFill="1" applyBorder="1" applyAlignment="1" applyProtection="1">
      <alignment horizontal="center" vertical="center" wrapText="1"/>
      <protection locked="0" hidden="1"/>
    </xf>
    <xf numFmtId="0" fontId="8" fillId="0" borderId="11" xfId="0" applyFont="1" applyBorder="1" applyAlignment="1" applyProtection="1">
      <alignment horizontal="left" vertical="top" wrapText="1"/>
      <protection hidden="1"/>
    </xf>
    <xf numFmtId="0" fontId="8" fillId="0" borderId="0" xfId="0" applyFont="1" applyBorder="1" applyAlignment="1" applyProtection="1">
      <alignment horizontal="left" vertical="top" wrapText="1"/>
      <protection hidden="1"/>
    </xf>
    <xf numFmtId="0" fontId="8" fillId="0" borderId="16" xfId="0" applyFont="1" applyBorder="1" applyAlignment="1" applyProtection="1">
      <alignment horizontal="left" vertical="top" wrapText="1"/>
      <protection hidden="1"/>
    </xf>
    <xf numFmtId="0" fontId="8" fillId="0" borderId="12" xfId="0" applyFont="1" applyBorder="1" applyAlignment="1" applyProtection="1">
      <alignment horizontal="left" vertical="top" wrapText="1"/>
      <protection hidden="1"/>
    </xf>
    <xf numFmtId="0" fontId="8" fillId="0" borderId="18" xfId="0" applyFont="1" applyBorder="1" applyAlignment="1" applyProtection="1">
      <alignment horizontal="left" vertical="top" wrapText="1"/>
      <protection hidden="1"/>
    </xf>
    <xf numFmtId="0" fontId="8" fillId="0" borderId="17" xfId="0" applyFont="1" applyBorder="1" applyAlignment="1" applyProtection="1">
      <alignment horizontal="left" vertical="top" wrapText="1"/>
      <protection hidden="1"/>
    </xf>
    <xf numFmtId="0" fontId="3" fillId="0" borderId="0" xfId="0" applyFont="1" applyFill="1" applyAlignment="1" applyProtection="1">
      <alignment horizontal="left" vertical="top" wrapText="1"/>
      <protection hidden="1"/>
    </xf>
    <xf numFmtId="0" fontId="8" fillId="0" borderId="9" xfId="0" applyFont="1" applyBorder="1" applyAlignment="1" applyProtection="1">
      <alignment horizontal="right" vertical="center"/>
      <protection hidden="1"/>
    </xf>
    <xf numFmtId="0" fontId="8" fillId="0" borderId="15" xfId="0" applyFont="1" applyBorder="1" applyAlignment="1" applyProtection="1">
      <alignment horizontal="right" vertical="center"/>
      <protection hidden="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E376B"/>
      <color rgb="FF1B1A5B"/>
      <color rgb="FFD6D5F3"/>
      <color rgb="FF0B0A24"/>
      <color rgb="FF5CC9BE"/>
      <color rgb="FFFF71F5"/>
      <color rgb="FFFF57F3"/>
      <color rgb="FFA400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78441</xdr:colOff>
      <xdr:row>1</xdr:row>
      <xdr:rowOff>11204</xdr:rowOff>
    </xdr:from>
    <xdr:to>
      <xdr:col>11</xdr:col>
      <xdr:colOff>582706</xdr:colOff>
      <xdr:row>2</xdr:row>
      <xdr:rowOff>390740</xdr:rowOff>
    </xdr:to>
    <xdr:pic>
      <xdr:nvPicPr>
        <xdr:cNvPr id="2" name="Picture 1" descr="RÃ©sultat de recherche d'images pour &quot;logo pwc&quot;">
          <a:extLst>
            <a:ext uri="{FF2B5EF4-FFF2-40B4-BE49-F238E27FC236}">
              <a16:creationId xmlns:a16="http://schemas.microsoft.com/office/drawing/2014/main" id="{7EA12243-08EC-4A9B-A864-E83CA757D0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01265" y="201704"/>
          <a:ext cx="1109382" cy="861389"/>
        </a:xfrm>
        <a:prstGeom prst="rect">
          <a:avLst/>
        </a:prstGeom>
        <a:noFill/>
        <a:ln>
          <a:noFill/>
        </a:ln>
      </xdr:spPr>
    </xdr:pic>
    <xdr:clientData/>
  </xdr:twoCellAnchor>
  <xdr:twoCellAnchor editAs="oneCell">
    <xdr:from>
      <xdr:col>13</xdr:col>
      <xdr:colOff>193030</xdr:colOff>
      <xdr:row>1</xdr:row>
      <xdr:rowOff>168086</xdr:rowOff>
    </xdr:from>
    <xdr:to>
      <xdr:col>15</xdr:col>
      <xdr:colOff>918882</xdr:colOff>
      <xdr:row>2</xdr:row>
      <xdr:rowOff>312632</xdr:rowOff>
    </xdr:to>
    <xdr:pic>
      <xdr:nvPicPr>
        <xdr:cNvPr id="3" name="Picture 2" descr="Image result for wbcsd logo">
          <a:extLst>
            <a:ext uri="{FF2B5EF4-FFF2-40B4-BE49-F238E27FC236}">
              <a16:creationId xmlns:a16="http://schemas.microsoft.com/office/drawing/2014/main" id="{A415CE8A-7B32-4D76-B934-6C91D80291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531206" y="358586"/>
          <a:ext cx="1936088" cy="626399"/>
        </a:xfrm>
        <a:prstGeom prst="rect">
          <a:avLst/>
        </a:prstGeom>
        <a:noFill/>
        <a:extLst/>
      </xdr:spPr>
    </xdr:pic>
    <xdr:clientData/>
  </xdr:twoCellAnchor>
  <xdr:twoCellAnchor editAs="absolute">
    <xdr:from>
      <xdr:col>2</xdr:col>
      <xdr:colOff>56029</xdr:colOff>
      <xdr:row>5</xdr:row>
      <xdr:rowOff>22413</xdr:rowOff>
    </xdr:from>
    <xdr:to>
      <xdr:col>5</xdr:col>
      <xdr:colOff>2723030</xdr:colOff>
      <xdr:row>31</xdr:row>
      <xdr:rowOff>134471</xdr:rowOff>
    </xdr:to>
    <xdr:sp macro="" textlink="">
      <xdr:nvSpPr>
        <xdr:cNvPr id="4" name="TextBox 3"/>
        <xdr:cNvSpPr txBox="1"/>
      </xdr:nvSpPr>
      <xdr:spPr>
        <a:xfrm>
          <a:off x="392205" y="1669678"/>
          <a:ext cx="10107707" cy="5065058"/>
        </a:xfrm>
        <a:prstGeom prst="rect">
          <a:avLst/>
        </a:prstGeom>
        <a:solidFill>
          <a:schemeClr val="lt1"/>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70" b="1">
              <a:solidFill>
                <a:schemeClr val="dk1"/>
              </a:solidFill>
              <a:effectLst/>
              <a:latin typeface="+mn-lt"/>
              <a:ea typeface="+mn-ea"/>
              <a:cs typeface="+mn-cs"/>
            </a:rPr>
            <a:t>What is this file?</a:t>
          </a:r>
          <a:endParaRPr lang="en-US" sz="1570">
            <a:solidFill>
              <a:schemeClr val="dk1"/>
            </a:solidFill>
            <a:effectLst/>
            <a:latin typeface="+mn-lt"/>
            <a:ea typeface="+mn-ea"/>
            <a:cs typeface="+mn-cs"/>
          </a:endParaRPr>
        </a:p>
        <a:p>
          <a:r>
            <a:rPr lang="en-US" sz="1570">
              <a:solidFill>
                <a:schemeClr val="dk1"/>
              </a:solidFill>
              <a:effectLst/>
              <a:latin typeface="+mn-lt"/>
              <a:ea typeface="+mn-ea"/>
              <a:cs typeface="+mn-cs"/>
            </a:rPr>
            <a:t>This file contains a simple tool to quickly produce a set of illustrativefinancial statements </a:t>
          </a:r>
          <a:r>
            <a:rPr lang="en-US" sz="1570" i="1">
              <a:solidFill>
                <a:schemeClr val="dk1"/>
              </a:solidFill>
              <a:effectLst/>
              <a:latin typeface="+mn-lt"/>
              <a:ea typeface="+mn-ea"/>
              <a:cs typeface="+mn-cs"/>
            </a:rPr>
            <a:t>with a twist</a:t>
          </a:r>
          <a:r>
            <a:rPr lang="en-US" sz="1570">
              <a:solidFill>
                <a:schemeClr val="dk1"/>
              </a:solidFill>
              <a:effectLst/>
              <a:latin typeface="+mn-lt"/>
              <a:ea typeface="+mn-ea"/>
              <a:cs typeface="+mn-cs"/>
            </a:rPr>
            <a:t>. The twist is that the tool also generates some illustrative societal values alongside the usual financial figures.</a:t>
          </a:r>
        </a:p>
        <a:p>
          <a:endParaRPr lang="en-US" sz="500" b="1">
            <a:solidFill>
              <a:schemeClr val="dk1"/>
            </a:solidFill>
            <a:effectLst/>
            <a:latin typeface="+mn-lt"/>
            <a:ea typeface="+mn-ea"/>
            <a:cs typeface="+mn-cs"/>
          </a:endParaRPr>
        </a:p>
        <a:p>
          <a:r>
            <a:rPr lang="en-US" sz="1570" b="1">
              <a:solidFill>
                <a:schemeClr val="dk1"/>
              </a:solidFill>
              <a:effectLst/>
              <a:latin typeface="+mn-lt"/>
              <a:ea typeface="+mn-ea"/>
              <a:cs typeface="+mn-cs"/>
            </a:rPr>
            <a:t>What should it be used for?</a:t>
          </a:r>
          <a:endParaRPr lang="en-US" sz="1570">
            <a:solidFill>
              <a:schemeClr val="dk1"/>
            </a:solidFill>
            <a:effectLst/>
            <a:latin typeface="+mn-lt"/>
            <a:ea typeface="+mn-ea"/>
            <a:cs typeface="+mn-cs"/>
          </a:endParaRPr>
        </a:p>
        <a:p>
          <a:r>
            <a:rPr lang="en-US" sz="1570">
              <a:solidFill>
                <a:schemeClr val="dk1"/>
              </a:solidFill>
              <a:effectLst/>
              <a:latin typeface="+mn-lt"/>
              <a:ea typeface="+mn-ea"/>
              <a:cs typeface="+mn-cs"/>
            </a:rPr>
            <a:t>This file is designed for use as part of an</a:t>
          </a:r>
          <a:r>
            <a:rPr lang="en-US" sz="1570" baseline="0">
              <a:solidFill>
                <a:schemeClr val="dk1"/>
              </a:solidFill>
              <a:effectLst/>
              <a:latin typeface="+mn-lt"/>
              <a:ea typeface="+mn-ea"/>
              <a:cs typeface="+mn-cs"/>
            </a:rPr>
            <a:t> interactive </a:t>
          </a:r>
          <a:r>
            <a:rPr lang="en-US" sz="1570">
              <a:solidFill>
                <a:schemeClr val="dk1"/>
              </a:solidFill>
              <a:effectLst/>
              <a:latin typeface="+mn-lt"/>
              <a:ea typeface="+mn-ea"/>
              <a:cs typeface="+mn-cs"/>
            </a:rPr>
            <a:t>workshop</a:t>
          </a:r>
          <a:r>
            <a:rPr lang="en-US" sz="1570" baseline="0">
              <a:solidFill>
                <a:schemeClr val="dk1"/>
              </a:solidFill>
              <a:effectLst/>
              <a:latin typeface="+mn-lt"/>
              <a:ea typeface="+mn-ea"/>
              <a:cs typeface="+mn-cs"/>
            </a:rPr>
            <a:t> on 'the future of reporting' and is </a:t>
          </a:r>
          <a:r>
            <a:rPr lang="en-US" sz="1570">
              <a:solidFill>
                <a:schemeClr val="dk1"/>
              </a:solidFill>
              <a:effectLst/>
              <a:latin typeface="+mn-lt"/>
              <a:ea typeface="+mn-ea"/>
              <a:cs typeface="+mn-cs"/>
            </a:rPr>
            <a:t>solely intended as a prompt for discussion.</a:t>
          </a:r>
          <a:r>
            <a:rPr lang="en-US" sz="1570" baseline="0">
              <a:solidFill>
                <a:schemeClr val="dk1"/>
              </a:solidFill>
              <a:effectLst/>
              <a:latin typeface="+mn-lt"/>
              <a:ea typeface="+mn-ea"/>
              <a:cs typeface="+mn-cs"/>
            </a:rPr>
            <a:t> Any values generated using the tool are entirely illustrative and shouldn't be relied upon in any way.</a:t>
          </a:r>
          <a:endParaRPr lang="en-US" sz="1570" b="1">
            <a:solidFill>
              <a:schemeClr val="dk1"/>
            </a:solidFill>
            <a:effectLst/>
            <a:latin typeface="+mn-lt"/>
            <a:ea typeface="+mn-ea"/>
            <a:cs typeface="+mn-cs"/>
          </a:endParaRPr>
        </a:p>
        <a:p>
          <a:endParaRPr lang="en-US" sz="500" b="1">
            <a:solidFill>
              <a:schemeClr val="dk1"/>
            </a:solidFill>
            <a:effectLst/>
            <a:latin typeface="+mn-lt"/>
            <a:ea typeface="+mn-ea"/>
            <a:cs typeface="+mn-cs"/>
          </a:endParaRPr>
        </a:p>
        <a:p>
          <a:r>
            <a:rPr lang="en-US" sz="1570" b="1">
              <a:solidFill>
                <a:schemeClr val="dk1"/>
              </a:solidFill>
              <a:effectLst/>
              <a:latin typeface="+mn-lt"/>
              <a:ea typeface="+mn-ea"/>
              <a:cs typeface="+mn-cs"/>
            </a:rPr>
            <a:t>Why was it created?</a:t>
          </a:r>
          <a:endParaRPr lang="en-US" sz="1570">
            <a:solidFill>
              <a:schemeClr val="dk1"/>
            </a:solidFill>
            <a:effectLst/>
            <a:latin typeface="+mn-lt"/>
            <a:ea typeface="+mn-ea"/>
            <a:cs typeface="+mn-cs"/>
          </a:endParaRPr>
        </a:p>
        <a:p>
          <a:r>
            <a:rPr lang="en-US" sz="1570">
              <a:solidFill>
                <a:schemeClr val="dk1"/>
              </a:solidFill>
              <a:effectLst/>
              <a:latin typeface="+mn-lt"/>
              <a:ea typeface="+mn-ea"/>
              <a:cs typeface="+mn-cs"/>
            </a:rPr>
            <a:t>Companies are increasingly expected to understand how they impact and depend on society and the environment.</a:t>
          </a:r>
          <a:r>
            <a:rPr lang="en-US" sz="1570" baseline="0">
              <a:solidFill>
                <a:schemeClr val="dk1"/>
              </a:solidFill>
              <a:effectLst/>
              <a:latin typeface="+mn-lt"/>
              <a:ea typeface="+mn-ea"/>
              <a:cs typeface="+mn-cs"/>
            </a:rPr>
            <a:t> C</a:t>
          </a:r>
          <a:r>
            <a:rPr lang="en-US" sz="1570">
              <a:solidFill>
                <a:schemeClr val="dk1"/>
              </a:solidFill>
              <a:effectLst/>
              <a:latin typeface="+mn-lt"/>
              <a:ea typeface="+mn-ea"/>
              <a:cs typeface="+mn-cs"/>
            </a:rPr>
            <a:t>ollaborative</a:t>
          </a:r>
          <a:r>
            <a:rPr lang="en-US" sz="1570" baseline="0">
              <a:solidFill>
                <a:schemeClr val="dk1"/>
              </a:solidFill>
              <a:effectLst/>
              <a:latin typeface="+mn-lt"/>
              <a:ea typeface="+mn-ea"/>
              <a:cs typeface="+mn-cs"/>
            </a:rPr>
            <a:t> initiatives</a:t>
          </a:r>
          <a:r>
            <a:rPr lang="en-US" sz="1570">
              <a:solidFill>
                <a:schemeClr val="dk1"/>
              </a:solidFill>
              <a:effectLst/>
              <a:latin typeface="+mn-lt"/>
              <a:ea typeface="+mn-ea"/>
              <a:cs typeface="+mn-cs"/>
            </a:rPr>
            <a:t> including the Natural Capital Coalition and the Social &amp; Human Capital Coalition have brought together key stakeholders to harmonize the approaches by which companies can measure and value their societal impacts and dependencies. Many companies and investors are now asking how corporate reporting might evolve in future to better communicate these values. This interactive exercise illustrates one possible way that these values could be combined</a:t>
          </a:r>
          <a:r>
            <a:rPr lang="en-US" sz="1570" baseline="0">
              <a:solidFill>
                <a:schemeClr val="dk1"/>
              </a:solidFill>
              <a:effectLst/>
              <a:latin typeface="+mn-lt"/>
              <a:ea typeface="+mn-ea"/>
              <a:cs typeface="+mn-cs"/>
            </a:rPr>
            <a:t> with conventional financial statements, </a:t>
          </a:r>
          <a:r>
            <a:rPr lang="en-US" sz="1570">
              <a:solidFill>
                <a:schemeClr val="dk1"/>
              </a:solidFill>
              <a:effectLst/>
              <a:latin typeface="+mn-lt"/>
              <a:ea typeface="+mn-ea"/>
              <a:cs typeface="+mn-cs"/>
            </a:rPr>
            <a:t>to prompt discussion within and between companies</a:t>
          </a:r>
          <a:r>
            <a:rPr lang="en-US" sz="1570" baseline="0">
              <a:solidFill>
                <a:schemeClr val="dk1"/>
              </a:solidFill>
              <a:effectLst/>
              <a:latin typeface="+mn-lt"/>
              <a:ea typeface="+mn-ea"/>
              <a:cs typeface="+mn-cs"/>
            </a:rPr>
            <a:t> about the future direction of corporate reporting.</a:t>
          </a:r>
          <a:endParaRPr lang="en-US" sz="1570">
            <a:solidFill>
              <a:schemeClr val="dk1"/>
            </a:solidFill>
            <a:effectLst/>
            <a:latin typeface="+mn-lt"/>
            <a:ea typeface="+mn-ea"/>
            <a:cs typeface="+mn-cs"/>
          </a:endParaRPr>
        </a:p>
        <a:p>
          <a:endParaRPr lang="en-US" sz="500" b="1">
            <a:solidFill>
              <a:schemeClr val="dk1"/>
            </a:solidFill>
            <a:effectLst/>
            <a:latin typeface="+mn-lt"/>
            <a:ea typeface="+mn-ea"/>
            <a:cs typeface="+mn-cs"/>
          </a:endParaRPr>
        </a:p>
        <a:p>
          <a:r>
            <a:rPr lang="en-US" sz="1570" b="1">
              <a:solidFill>
                <a:schemeClr val="dk1"/>
              </a:solidFill>
              <a:effectLst/>
              <a:latin typeface="+mn-lt"/>
              <a:ea typeface="+mn-ea"/>
              <a:cs typeface="+mn-cs"/>
            </a:rPr>
            <a:t>How does it work?</a:t>
          </a:r>
          <a:endParaRPr lang="en-US" sz="1570">
            <a:solidFill>
              <a:schemeClr val="dk1"/>
            </a:solidFill>
            <a:effectLst/>
            <a:latin typeface="+mn-lt"/>
            <a:ea typeface="+mn-ea"/>
            <a:cs typeface="+mn-cs"/>
          </a:endParaRPr>
        </a:p>
        <a:p>
          <a:r>
            <a:rPr lang="en-US" sz="1570">
              <a:solidFill>
                <a:schemeClr val="dk1"/>
              </a:solidFill>
              <a:effectLst/>
              <a:latin typeface="+mn-lt"/>
              <a:ea typeface="+mn-ea"/>
              <a:cs typeface="+mn-cs"/>
            </a:rPr>
            <a:t>Click on the </a:t>
          </a:r>
          <a:r>
            <a:rPr lang="en-US" sz="1570" b="1">
              <a:solidFill>
                <a:srgbClr val="1B1A5B"/>
              </a:solidFill>
              <a:effectLst/>
              <a:latin typeface="+mn-lt"/>
              <a:ea typeface="+mn-ea"/>
              <a:cs typeface="+mn-cs"/>
            </a:rPr>
            <a:t>dark blue</a:t>
          </a:r>
          <a:r>
            <a:rPr lang="en-US" sz="1570">
              <a:solidFill>
                <a:schemeClr val="dk1"/>
              </a:solidFill>
              <a:effectLst/>
              <a:latin typeface="+mn-lt"/>
              <a:ea typeface="+mn-ea"/>
              <a:cs typeface="+mn-cs"/>
            </a:rPr>
            <a:t> button to be taken to the tool itself. Enter a value for your organization in as many of the </a:t>
          </a:r>
          <a:r>
            <a:rPr lang="en-US" sz="1570" b="1">
              <a:solidFill>
                <a:schemeClr val="accent1"/>
              </a:solidFill>
              <a:effectLst/>
              <a:latin typeface="+mn-lt"/>
              <a:ea typeface="+mn-ea"/>
              <a:cs typeface="+mn-cs"/>
            </a:rPr>
            <a:t>blue</a:t>
          </a:r>
          <a:r>
            <a:rPr lang="en-US" sz="1570">
              <a:solidFill>
                <a:schemeClr val="dk1"/>
              </a:solidFill>
              <a:effectLst/>
              <a:latin typeface="+mn-lt"/>
              <a:ea typeface="+mn-ea"/>
              <a:cs typeface="+mn-cs"/>
            </a:rPr>
            <a:t> data input cells as you can. The tool will do the rest!</a:t>
          </a:r>
        </a:p>
      </xdr:txBody>
    </xdr:sp>
    <xdr:clientData/>
  </xdr:twoCellAnchor>
  <xdr:twoCellAnchor editAs="absolute">
    <xdr:from>
      <xdr:col>6</xdr:col>
      <xdr:colOff>49868</xdr:colOff>
      <xdr:row>5</xdr:row>
      <xdr:rowOff>11207</xdr:rowOff>
    </xdr:from>
    <xdr:to>
      <xdr:col>15</xdr:col>
      <xdr:colOff>986117</xdr:colOff>
      <xdr:row>31</xdr:row>
      <xdr:rowOff>134471</xdr:rowOff>
    </xdr:to>
    <xdr:sp macro="" textlink="">
      <xdr:nvSpPr>
        <xdr:cNvPr id="10" name="TextBox 9"/>
        <xdr:cNvSpPr txBox="1"/>
      </xdr:nvSpPr>
      <xdr:spPr>
        <a:xfrm>
          <a:off x="10908368" y="1658472"/>
          <a:ext cx="7626161" cy="5076264"/>
        </a:xfrm>
        <a:prstGeom prst="rect">
          <a:avLst/>
        </a:prstGeom>
        <a:solidFill>
          <a:schemeClr val="lt1"/>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chemeClr val="bg2">
                  <a:lumMod val="50000"/>
                </a:schemeClr>
              </a:solidFill>
              <a:effectLst/>
              <a:latin typeface="+mn-lt"/>
              <a:ea typeface="+mn-ea"/>
              <a:cs typeface="+mn-cs"/>
            </a:rPr>
            <a:t>1. What should I do if I don't know a value?</a:t>
          </a:r>
          <a:endParaRPr lang="en-US" sz="1050">
            <a:solidFill>
              <a:schemeClr val="bg2">
                <a:lumMod val="50000"/>
              </a:schemeClr>
            </a:solidFill>
            <a:effectLst/>
            <a:latin typeface="+mn-lt"/>
            <a:ea typeface="+mn-ea"/>
            <a:cs typeface="+mn-cs"/>
          </a:endParaRPr>
        </a:p>
        <a:p>
          <a:r>
            <a:rPr lang="en-US" sz="1050">
              <a:solidFill>
                <a:schemeClr val="bg2">
                  <a:lumMod val="50000"/>
                </a:schemeClr>
              </a:solidFill>
              <a:effectLst/>
              <a:latin typeface="+mn-lt"/>
              <a:ea typeface="+mn-ea"/>
              <a:cs typeface="+mn-cs"/>
            </a:rPr>
            <a:t>Either leave it blank or enter your best estimate. The tool is only</a:t>
          </a:r>
          <a:r>
            <a:rPr lang="en-US" sz="1050" baseline="0">
              <a:solidFill>
                <a:schemeClr val="bg2">
                  <a:lumMod val="50000"/>
                </a:schemeClr>
              </a:solidFill>
              <a:effectLst/>
              <a:latin typeface="+mn-lt"/>
              <a:ea typeface="+mn-ea"/>
              <a:cs typeface="+mn-cs"/>
            </a:rPr>
            <a:t> </a:t>
          </a:r>
          <a:r>
            <a:rPr lang="en-US" sz="1050">
              <a:solidFill>
                <a:schemeClr val="bg2">
                  <a:lumMod val="50000"/>
                </a:schemeClr>
              </a:solidFill>
              <a:effectLst/>
              <a:latin typeface="+mn-lt"/>
              <a:ea typeface="+mn-ea"/>
              <a:cs typeface="+mn-cs"/>
            </a:rPr>
            <a:t>designed to produce</a:t>
          </a:r>
          <a:r>
            <a:rPr lang="en-US" sz="1050" baseline="0">
              <a:solidFill>
                <a:schemeClr val="bg2">
                  <a:lumMod val="50000"/>
                </a:schemeClr>
              </a:solidFill>
              <a:effectLst/>
              <a:latin typeface="+mn-lt"/>
              <a:ea typeface="+mn-ea"/>
              <a:cs typeface="+mn-cs"/>
            </a:rPr>
            <a:t> </a:t>
          </a:r>
          <a:r>
            <a:rPr lang="en-US" sz="1050">
              <a:solidFill>
                <a:schemeClr val="bg2">
                  <a:lumMod val="50000"/>
                </a:schemeClr>
              </a:solidFill>
              <a:effectLst/>
              <a:latin typeface="+mn-lt"/>
              <a:ea typeface="+mn-ea"/>
              <a:cs typeface="+mn-cs"/>
            </a:rPr>
            <a:t>illustrative outputs for discussion</a:t>
          </a:r>
          <a:r>
            <a:rPr lang="en-US" sz="1050" baseline="0">
              <a:solidFill>
                <a:schemeClr val="bg2">
                  <a:lumMod val="50000"/>
                </a:schemeClr>
              </a:solidFill>
              <a:effectLst/>
              <a:latin typeface="+mn-lt"/>
              <a:ea typeface="+mn-ea"/>
              <a:cs typeface="+mn-cs"/>
            </a:rPr>
            <a:t>.</a:t>
          </a:r>
          <a:endParaRPr lang="en-US" sz="1050" b="1">
            <a:solidFill>
              <a:schemeClr val="bg2">
                <a:lumMod val="50000"/>
              </a:schemeClr>
            </a:solidFill>
            <a:effectLst/>
            <a:latin typeface="+mn-lt"/>
            <a:ea typeface="+mn-ea"/>
            <a:cs typeface="+mn-cs"/>
          </a:endParaRPr>
        </a:p>
        <a:p>
          <a:endParaRPr lang="en-US" sz="400" b="1">
            <a:solidFill>
              <a:schemeClr val="bg2">
                <a:lumMod val="50000"/>
              </a:schemeClr>
            </a:solidFill>
            <a:effectLst/>
            <a:latin typeface="+mn-lt"/>
            <a:ea typeface="+mn-ea"/>
            <a:cs typeface="+mn-cs"/>
          </a:endParaRPr>
        </a:p>
        <a:p>
          <a:r>
            <a:rPr lang="en-US" sz="1050" b="1">
              <a:solidFill>
                <a:schemeClr val="bg2">
                  <a:lumMod val="50000"/>
                </a:schemeClr>
              </a:solidFill>
              <a:effectLst/>
              <a:latin typeface="+mn-lt"/>
              <a:ea typeface="+mn-ea"/>
              <a:cs typeface="+mn-cs"/>
            </a:rPr>
            <a:t>2. Why does it ask for supply chain values?</a:t>
          </a:r>
          <a:endParaRPr lang="en-US" sz="1050">
            <a:solidFill>
              <a:schemeClr val="bg2">
                <a:lumMod val="50000"/>
              </a:schemeClr>
            </a:solidFill>
            <a:effectLst/>
            <a:latin typeface="+mn-lt"/>
            <a:ea typeface="+mn-ea"/>
            <a:cs typeface="+mn-cs"/>
          </a:endParaRPr>
        </a:p>
        <a:p>
          <a:r>
            <a:rPr lang="en-US" sz="1050">
              <a:solidFill>
                <a:schemeClr val="bg2">
                  <a:lumMod val="50000"/>
                </a:schemeClr>
              </a:solidFill>
              <a:effectLst/>
              <a:latin typeface="+mn-lt"/>
              <a:ea typeface="+mn-ea"/>
              <a:cs typeface="+mn-cs"/>
            </a:rPr>
            <a:t>Every supply chain has associated costs and benefits to society. Including the societal value of the supply chain enables </a:t>
          </a:r>
          <a:r>
            <a:rPr lang="en-US" sz="1050" spc="20">
              <a:solidFill>
                <a:schemeClr val="bg2">
                  <a:lumMod val="50000"/>
                </a:schemeClr>
              </a:solidFill>
              <a:effectLst/>
              <a:latin typeface="+mn-lt"/>
              <a:ea typeface="+mn-ea"/>
              <a:cs typeface="+mn-cs"/>
            </a:rPr>
            <a:t>a </a:t>
          </a:r>
          <a:r>
            <a:rPr lang="en-US" sz="1050" spc="20" baseline="0">
              <a:solidFill>
                <a:schemeClr val="bg2">
                  <a:lumMod val="50000"/>
                </a:schemeClr>
              </a:solidFill>
              <a:effectLst/>
              <a:latin typeface="+mn-lt"/>
              <a:ea typeface="+mn-ea"/>
              <a:cs typeface="+mn-cs"/>
            </a:rPr>
            <a:t>wider</a:t>
          </a:r>
          <a:r>
            <a:rPr lang="en-US" sz="1050" spc="20">
              <a:solidFill>
                <a:schemeClr val="bg2">
                  <a:lumMod val="50000"/>
                </a:schemeClr>
              </a:solidFill>
              <a:effectLst/>
              <a:latin typeface="+mn-lt"/>
              <a:ea typeface="+mn-ea"/>
              <a:cs typeface="+mn-cs"/>
            </a:rPr>
            <a:t> </a:t>
          </a:r>
          <a:r>
            <a:rPr lang="en-US" sz="1050">
              <a:solidFill>
                <a:schemeClr val="bg2">
                  <a:lumMod val="50000"/>
                </a:schemeClr>
              </a:solidFill>
              <a:effectLst/>
              <a:latin typeface="+mn-lt"/>
              <a:ea typeface="+mn-ea"/>
              <a:cs typeface="+mn-cs"/>
            </a:rPr>
            <a:t>discussion around the total impact of your business model and value chain.</a:t>
          </a:r>
        </a:p>
        <a:p>
          <a:endParaRPr lang="en-US" sz="400" b="1">
            <a:solidFill>
              <a:schemeClr val="bg2">
                <a:lumMod val="50000"/>
              </a:schemeClr>
            </a:solidFill>
            <a:effectLst/>
            <a:latin typeface="+mn-lt"/>
            <a:ea typeface="+mn-ea"/>
            <a:cs typeface="+mn-cs"/>
          </a:endParaRPr>
        </a:p>
        <a:p>
          <a:r>
            <a:rPr lang="en-US" sz="1050" b="1">
              <a:solidFill>
                <a:schemeClr val="bg2">
                  <a:lumMod val="50000"/>
                </a:schemeClr>
              </a:solidFill>
              <a:effectLst/>
              <a:latin typeface="+mn-lt"/>
              <a:ea typeface="+mn-ea"/>
              <a:cs typeface="+mn-cs"/>
            </a:rPr>
            <a:t>3.</a:t>
          </a:r>
          <a:r>
            <a:rPr lang="en-US" sz="1050" b="1" baseline="0">
              <a:solidFill>
                <a:schemeClr val="bg2">
                  <a:lumMod val="50000"/>
                </a:schemeClr>
              </a:solidFill>
              <a:effectLst/>
              <a:latin typeface="+mn-lt"/>
              <a:ea typeface="+mn-ea"/>
              <a:cs typeface="+mn-cs"/>
            </a:rPr>
            <a:t> </a:t>
          </a:r>
          <a:r>
            <a:rPr lang="en-US" sz="1050" b="1">
              <a:solidFill>
                <a:schemeClr val="bg2">
                  <a:lumMod val="50000"/>
                </a:schemeClr>
              </a:solidFill>
              <a:effectLst/>
              <a:latin typeface="+mn-lt"/>
              <a:ea typeface="+mn-ea"/>
              <a:cs typeface="+mn-cs"/>
            </a:rPr>
            <a:t>Why were the headings chosen?</a:t>
          </a:r>
          <a:endParaRPr lang="en-US" sz="1050">
            <a:solidFill>
              <a:schemeClr val="bg2">
                <a:lumMod val="50000"/>
              </a:schemeClr>
            </a:solidFill>
            <a:effectLst/>
            <a:latin typeface="+mn-lt"/>
            <a:ea typeface="+mn-ea"/>
            <a:cs typeface="+mn-cs"/>
          </a:endParaRPr>
        </a:p>
        <a:p>
          <a:r>
            <a:rPr lang="en-US" sz="1050" b="0">
              <a:solidFill>
                <a:schemeClr val="bg2">
                  <a:lumMod val="50000"/>
                </a:schemeClr>
              </a:solidFill>
              <a:effectLst/>
              <a:latin typeface="+mn-lt"/>
              <a:ea typeface="+mn-ea"/>
              <a:cs typeface="+mn-cs"/>
            </a:rPr>
            <a:t>T</a:t>
          </a:r>
          <a:r>
            <a:rPr lang="en-GB" sz="1050">
              <a:solidFill>
                <a:schemeClr val="bg2">
                  <a:lumMod val="50000"/>
                </a:schemeClr>
              </a:solidFill>
              <a:effectLst/>
              <a:latin typeface="+mn-lt"/>
              <a:ea typeface="+mn-ea"/>
              <a:cs typeface="+mn-cs"/>
            </a:rPr>
            <a:t>he financial headings have been simplified and adapted from IFRS financial statements. The additional environmental and </a:t>
          </a:r>
          <a:r>
            <a:rPr lang="en-GB" sz="1050" spc="20" baseline="0">
              <a:solidFill>
                <a:schemeClr val="bg2">
                  <a:lumMod val="50000"/>
                </a:schemeClr>
              </a:solidFill>
              <a:effectLst/>
              <a:latin typeface="+mn-lt"/>
              <a:ea typeface="+mn-ea"/>
              <a:cs typeface="+mn-cs"/>
            </a:rPr>
            <a:t>social</a:t>
          </a:r>
          <a:r>
            <a:rPr lang="en-GB" sz="1050">
              <a:solidFill>
                <a:schemeClr val="bg2">
                  <a:lumMod val="50000"/>
                </a:schemeClr>
              </a:solidFill>
              <a:effectLst/>
              <a:latin typeface="+mn-lt"/>
              <a:ea typeface="+mn-ea"/>
              <a:cs typeface="+mn-cs"/>
            </a:rPr>
            <a:t> headings include some common societal</a:t>
          </a:r>
          <a:r>
            <a:rPr lang="en-GB" sz="1050" baseline="0">
              <a:solidFill>
                <a:schemeClr val="bg2">
                  <a:lumMod val="50000"/>
                </a:schemeClr>
              </a:solidFill>
              <a:effectLst/>
              <a:latin typeface="+mn-lt"/>
              <a:ea typeface="+mn-ea"/>
              <a:cs typeface="+mn-cs"/>
            </a:rPr>
            <a:t> impacts and dependencies but are </a:t>
          </a:r>
          <a:r>
            <a:rPr lang="en-GB" sz="1050">
              <a:solidFill>
                <a:schemeClr val="bg2">
                  <a:lumMod val="50000"/>
                </a:schemeClr>
              </a:solidFill>
              <a:effectLst/>
              <a:latin typeface="+mn-lt"/>
              <a:ea typeface="+mn-ea"/>
              <a:cs typeface="+mn-cs"/>
            </a:rPr>
            <a:t>far from exhaustive.</a:t>
          </a:r>
          <a:endParaRPr lang="en-US" sz="1050" b="1">
            <a:solidFill>
              <a:schemeClr val="bg2">
                <a:lumMod val="50000"/>
              </a:schemeClr>
            </a:solidFill>
            <a:effectLst/>
            <a:latin typeface="+mn-lt"/>
            <a:ea typeface="+mn-ea"/>
            <a:cs typeface="+mn-cs"/>
          </a:endParaRPr>
        </a:p>
        <a:p>
          <a:endParaRPr lang="en-US" sz="400" b="1">
            <a:solidFill>
              <a:schemeClr val="bg2">
                <a:lumMod val="50000"/>
              </a:schemeClr>
            </a:solidFill>
            <a:effectLst/>
            <a:latin typeface="+mn-lt"/>
            <a:ea typeface="+mn-ea"/>
            <a:cs typeface="+mn-cs"/>
          </a:endParaRPr>
        </a:p>
        <a:p>
          <a:r>
            <a:rPr lang="en-US" sz="1050" b="1">
              <a:solidFill>
                <a:schemeClr val="bg2">
                  <a:lumMod val="50000"/>
                </a:schemeClr>
              </a:solidFill>
              <a:effectLst/>
              <a:latin typeface="+mn-lt"/>
              <a:ea typeface="+mn-ea"/>
              <a:cs typeface="+mn-cs"/>
            </a:rPr>
            <a:t>4. How are the values calculated and why are the calculations hidden?</a:t>
          </a:r>
          <a:endParaRPr lang="en-US" sz="1050">
            <a:solidFill>
              <a:schemeClr val="bg2">
                <a:lumMod val="50000"/>
              </a:schemeClr>
            </a:solidFill>
            <a:effectLst/>
            <a:latin typeface="+mn-lt"/>
            <a:ea typeface="+mn-ea"/>
            <a:cs typeface="+mn-cs"/>
          </a:endParaRPr>
        </a:p>
        <a:p>
          <a:r>
            <a:rPr lang="en-GB" sz="1050">
              <a:solidFill>
                <a:schemeClr val="bg2">
                  <a:lumMod val="50000"/>
                </a:schemeClr>
              </a:solidFill>
              <a:effectLst/>
              <a:latin typeface="+mn-lt"/>
              <a:ea typeface="+mn-ea"/>
              <a:cs typeface="+mn-cs"/>
            </a:rPr>
            <a:t>The</a:t>
          </a:r>
          <a:r>
            <a:rPr lang="en-GB" sz="1050" baseline="0">
              <a:solidFill>
                <a:schemeClr val="bg2">
                  <a:lumMod val="50000"/>
                </a:schemeClr>
              </a:solidFill>
              <a:effectLst/>
              <a:latin typeface="+mn-lt"/>
              <a:ea typeface="+mn-ea"/>
              <a:cs typeface="+mn-cs"/>
            </a:rPr>
            <a:t> calculations are based on a</a:t>
          </a:r>
          <a:r>
            <a:rPr lang="en-GB" sz="1050">
              <a:solidFill>
                <a:schemeClr val="bg2">
                  <a:lumMod val="50000"/>
                </a:schemeClr>
              </a:solidFill>
              <a:effectLst/>
              <a:latin typeface="+mn-lt"/>
              <a:ea typeface="+mn-ea"/>
              <a:cs typeface="+mn-cs"/>
            </a:rPr>
            <a:t>pproximate global values and use highly simplified inputs and assumptions.</a:t>
          </a:r>
          <a:r>
            <a:rPr lang="en-GB" sz="1050" baseline="0">
              <a:solidFill>
                <a:schemeClr val="bg2">
                  <a:lumMod val="50000"/>
                </a:schemeClr>
              </a:solidFill>
              <a:effectLst/>
              <a:latin typeface="+mn-lt"/>
              <a:ea typeface="+mn-ea"/>
              <a:cs typeface="+mn-cs"/>
            </a:rPr>
            <a:t> </a:t>
          </a:r>
          <a:r>
            <a:rPr lang="en-GB" sz="1050">
              <a:solidFill>
                <a:schemeClr val="bg2">
                  <a:lumMod val="50000"/>
                </a:schemeClr>
              </a:solidFill>
              <a:effectLst/>
              <a:latin typeface="+mn-lt"/>
              <a:ea typeface="+mn-ea"/>
              <a:cs typeface="+mn-cs"/>
            </a:rPr>
            <a:t>True societal values will vary significantly according to a wide range of factors.</a:t>
          </a:r>
          <a:r>
            <a:rPr lang="en-GB" sz="1050" baseline="0">
              <a:solidFill>
                <a:schemeClr val="bg2">
                  <a:lumMod val="50000"/>
                </a:schemeClr>
              </a:solidFill>
              <a:effectLst/>
              <a:latin typeface="+mn-lt"/>
              <a:ea typeface="+mn-ea"/>
              <a:cs typeface="+mn-cs"/>
            </a:rPr>
            <a:t> </a:t>
          </a:r>
          <a:r>
            <a:rPr lang="en-GB" sz="1050">
              <a:solidFill>
                <a:schemeClr val="bg2">
                  <a:lumMod val="50000"/>
                </a:schemeClr>
              </a:solidFill>
              <a:effectLst/>
              <a:latin typeface="+mn-lt"/>
              <a:ea typeface="+mn-ea"/>
              <a:cs typeface="+mn-cs"/>
            </a:rPr>
            <a:t>The calculations are hidden because the purpose of this exercise is to prompt discussion about how societal values could potentially </a:t>
          </a:r>
          <a:r>
            <a:rPr lang="en-GB" sz="1050" baseline="0">
              <a:solidFill>
                <a:schemeClr val="bg2">
                  <a:lumMod val="50000"/>
                </a:schemeClr>
              </a:solidFill>
              <a:effectLst/>
              <a:latin typeface="+mn-lt"/>
              <a:ea typeface="+mn-ea"/>
              <a:cs typeface="+mn-cs"/>
            </a:rPr>
            <a:t>be included i</a:t>
          </a:r>
          <a:r>
            <a:rPr lang="en-GB" sz="1050">
              <a:solidFill>
                <a:schemeClr val="bg2">
                  <a:lumMod val="50000"/>
                </a:schemeClr>
              </a:solidFill>
              <a:effectLst/>
              <a:latin typeface="+mn-lt"/>
              <a:ea typeface="+mn-ea"/>
              <a:cs typeface="+mn-cs"/>
            </a:rPr>
            <a:t>n future corporate reporting, not to debate the values themselves which are debated in many other fora.</a:t>
          </a:r>
          <a:endParaRPr lang="en-US" sz="1050" b="1">
            <a:solidFill>
              <a:schemeClr val="bg2">
                <a:lumMod val="50000"/>
              </a:schemeClr>
            </a:solidFill>
            <a:effectLst/>
            <a:latin typeface="+mn-lt"/>
            <a:ea typeface="+mn-ea"/>
            <a:cs typeface="+mn-cs"/>
          </a:endParaRPr>
        </a:p>
        <a:p>
          <a:endParaRPr lang="en-US" sz="400" b="1">
            <a:solidFill>
              <a:schemeClr val="bg2">
                <a:lumMod val="50000"/>
              </a:schemeClr>
            </a:solidFill>
            <a:effectLst/>
            <a:latin typeface="+mn-lt"/>
            <a:ea typeface="+mn-ea"/>
            <a:cs typeface="+mn-cs"/>
          </a:endParaRPr>
        </a:p>
        <a:p>
          <a:r>
            <a:rPr lang="en-US" sz="1050" b="1">
              <a:solidFill>
                <a:schemeClr val="bg2">
                  <a:lumMod val="50000"/>
                </a:schemeClr>
              </a:solidFill>
              <a:effectLst/>
              <a:latin typeface="+mn-lt"/>
              <a:ea typeface="+mn-ea"/>
              <a:cs typeface="+mn-cs"/>
            </a:rPr>
            <a:t>5. Why isn't there a calculation for the societal benefits and costs of</a:t>
          </a:r>
          <a:r>
            <a:rPr lang="en-US" sz="1050" b="1" baseline="0">
              <a:solidFill>
                <a:schemeClr val="bg2">
                  <a:lumMod val="50000"/>
                </a:schemeClr>
              </a:solidFill>
              <a:effectLst/>
              <a:latin typeface="+mn-lt"/>
              <a:ea typeface="+mn-ea"/>
              <a:cs typeface="+mn-cs"/>
            </a:rPr>
            <a:t> </a:t>
          </a:r>
          <a:r>
            <a:rPr lang="en-US" sz="1050" b="1">
              <a:solidFill>
                <a:schemeClr val="bg2">
                  <a:lumMod val="50000"/>
                </a:schemeClr>
              </a:solidFill>
              <a:effectLst/>
              <a:latin typeface="+mn-lt"/>
              <a:ea typeface="+mn-ea"/>
              <a:cs typeface="+mn-cs"/>
            </a:rPr>
            <a:t>products &amp; services?</a:t>
          </a:r>
        </a:p>
        <a:p>
          <a:r>
            <a:rPr lang="en-US" sz="1050" b="0" baseline="0">
              <a:solidFill>
                <a:schemeClr val="bg2">
                  <a:lumMod val="50000"/>
                </a:schemeClr>
              </a:solidFill>
              <a:effectLst/>
              <a:latin typeface="+mn-lt"/>
              <a:ea typeface="+mn-ea"/>
              <a:cs typeface="+mn-cs"/>
            </a:rPr>
            <a:t>The societal benefits and costs associated with the use and disposal of products and services are too bespoke to each company to be approximated using the kind of simplified calculations employed elsewhere in this tool. However, for many businesses these </a:t>
          </a:r>
          <a:r>
            <a:rPr lang="en-US" sz="1050" b="0" spc="20" baseline="0">
              <a:solidFill>
                <a:schemeClr val="bg2">
                  <a:lumMod val="50000"/>
                </a:schemeClr>
              </a:solidFill>
              <a:effectLst/>
              <a:latin typeface="+mn-lt"/>
              <a:ea typeface="+mn-ea"/>
              <a:cs typeface="+mn-cs"/>
            </a:rPr>
            <a:t>could</a:t>
          </a:r>
          <a:r>
            <a:rPr lang="en-US" sz="1050" b="0" baseline="0">
              <a:solidFill>
                <a:schemeClr val="bg2">
                  <a:lumMod val="50000"/>
                </a:schemeClr>
              </a:solidFill>
              <a:effectLst/>
              <a:latin typeface="+mn-lt"/>
              <a:ea typeface="+mn-ea"/>
              <a:cs typeface="+mn-cs"/>
            </a:rPr>
            <a:t> account for a big share of net societal impact. The tool therefore includes blank cells where you can enter your own </a:t>
          </a:r>
          <a:r>
            <a:rPr lang="en-US" sz="1050" b="0" spc="20" baseline="0">
              <a:solidFill>
                <a:schemeClr val="bg2">
                  <a:lumMod val="50000"/>
                </a:schemeClr>
              </a:solidFill>
              <a:effectLst/>
              <a:latin typeface="+mn-lt"/>
              <a:ea typeface="+mn-ea"/>
              <a:cs typeface="+mn-cs"/>
            </a:rPr>
            <a:t>calculated</a:t>
          </a:r>
          <a:r>
            <a:rPr lang="en-US" sz="1050" b="0" baseline="0">
              <a:solidFill>
                <a:schemeClr val="bg2">
                  <a:lumMod val="50000"/>
                </a:schemeClr>
              </a:solidFill>
              <a:effectLst/>
              <a:latin typeface="+mn-lt"/>
              <a:ea typeface="+mn-ea"/>
              <a:cs typeface="+mn-cs"/>
            </a:rPr>
            <a:t> or illustrative values.</a:t>
          </a:r>
        </a:p>
        <a:p>
          <a:endParaRPr lang="en-US" sz="400" b="1">
            <a:solidFill>
              <a:schemeClr val="bg2">
                <a:lumMod val="50000"/>
              </a:schemeClr>
            </a:solidFill>
            <a:effectLst/>
            <a:latin typeface="+mn-lt"/>
            <a:ea typeface="+mn-ea"/>
            <a:cs typeface="+mn-cs"/>
          </a:endParaRPr>
        </a:p>
        <a:p>
          <a:r>
            <a:rPr lang="en-US" sz="1050" b="1">
              <a:solidFill>
                <a:schemeClr val="bg2">
                  <a:lumMod val="50000"/>
                </a:schemeClr>
              </a:solidFill>
              <a:effectLst/>
              <a:latin typeface="+mn-lt"/>
              <a:ea typeface="+mn-ea"/>
              <a:cs typeface="+mn-cs"/>
            </a:rPr>
            <a:t>6. What do 'public / societal' values mean?</a:t>
          </a:r>
          <a:endParaRPr lang="en-US" sz="1050">
            <a:solidFill>
              <a:schemeClr val="bg2">
                <a:lumMod val="50000"/>
              </a:schemeClr>
            </a:solidFill>
            <a:effectLst/>
            <a:latin typeface="+mn-lt"/>
            <a:ea typeface="+mn-ea"/>
            <a:cs typeface="+mn-cs"/>
          </a:endParaRPr>
        </a:p>
        <a:p>
          <a:r>
            <a:rPr lang="en-GB" sz="1050" baseline="0">
              <a:solidFill>
                <a:schemeClr val="bg2">
                  <a:lumMod val="50000"/>
                </a:schemeClr>
              </a:solidFill>
              <a:effectLst/>
              <a:latin typeface="+mn-lt"/>
              <a:ea typeface="+mn-ea"/>
              <a:cs typeface="+mn-cs"/>
            </a:rPr>
            <a:t>'Public / societal' values are costs and benefits that are experienced by society at large, as opposed to private / financial values that are captured in market transactions and appear in standard financial statements. </a:t>
          </a:r>
          <a:r>
            <a:rPr lang="en-GB" sz="1050">
              <a:solidFill>
                <a:schemeClr val="bg2">
                  <a:lumMod val="50000"/>
                </a:schemeClr>
              </a:solidFill>
              <a:effectLst/>
              <a:latin typeface="+mn-lt"/>
              <a:ea typeface="+mn-ea"/>
              <a:cs typeface="+mn-cs"/>
            </a:rPr>
            <a:t>Values shown in columns labelled 'public / societal' do not necessarily</a:t>
          </a:r>
          <a:r>
            <a:rPr lang="en-GB" sz="1050" baseline="0">
              <a:solidFill>
                <a:schemeClr val="bg2">
                  <a:lumMod val="50000"/>
                </a:schemeClr>
              </a:solidFill>
              <a:effectLst/>
              <a:latin typeface="+mn-lt"/>
              <a:ea typeface="+mn-ea"/>
              <a:cs typeface="+mn-cs"/>
            </a:rPr>
            <a:t> i</a:t>
          </a:r>
          <a:r>
            <a:rPr lang="en-GB" sz="1050">
              <a:solidFill>
                <a:schemeClr val="bg2">
                  <a:lumMod val="50000"/>
                </a:schemeClr>
              </a:solidFill>
              <a:effectLst/>
              <a:latin typeface="+mn-lt"/>
              <a:ea typeface="+mn-ea"/>
              <a:cs typeface="+mn-cs"/>
            </a:rPr>
            <a:t>mply responsibility or ownership in the way that financial values in the</a:t>
          </a:r>
          <a:r>
            <a:rPr lang="en-GB" sz="1050" baseline="0">
              <a:solidFill>
                <a:schemeClr val="bg2">
                  <a:lumMod val="50000"/>
                </a:schemeClr>
              </a:solidFill>
              <a:effectLst/>
              <a:latin typeface="+mn-lt"/>
              <a:ea typeface="+mn-ea"/>
              <a:cs typeface="+mn-cs"/>
            </a:rPr>
            <a:t> </a:t>
          </a:r>
          <a:r>
            <a:rPr lang="en-GB" sz="1050">
              <a:solidFill>
                <a:schemeClr val="bg2">
                  <a:lumMod val="50000"/>
                </a:schemeClr>
              </a:solidFill>
              <a:effectLst/>
              <a:latin typeface="+mn-lt"/>
              <a:ea typeface="+mn-ea"/>
              <a:cs typeface="+mn-cs"/>
            </a:rPr>
            <a:t>P&amp;L and balance sheet do. For example, companies do not own the 'human capital' of their workers, and they can typically only legally own specific elements of the 'natural </a:t>
          </a:r>
          <a:r>
            <a:rPr lang="en-GB" sz="1050" spc="20" baseline="0">
              <a:solidFill>
                <a:schemeClr val="bg2">
                  <a:lumMod val="50000"/>
                </a:schemeClr>
              </a:solidFill>
              <a:effectLst/>
              <a:latin typeface="+mn-lt"/>
              <a:ea typeface="+mn-ea"/>
              <a:cs typeface="+mn-cs"/>
            </a:rPr>
            <a:t>capital</a:t>
          </a:r>
          <a:r>
            <a:rPr lang="en-GB" sz="1050">
              <a:solidFill>
                <a:schemeClr val="bg2">
                  <a:lumMod val="50000"/>
                </a:schemeClr>
              </a:solidFill>
              <a:effectLst/>
              <a:latin typeface="+mn-lt"/>
              <a:ea typeface="+mn-ea"/>
              <a:cs typeface="+mn-cs"/>
            </a:rPr>
            <a:t>' that is associated with their land holdings.</a:t>
          </a:r>
          <a:endParaRPr lang="en-US" sz="1050" b="1">
            <a:solidFill>
              <a:schemeClr val="bg2">
                <a:lumMod val="50000"/>
              </a:schemeClr>
            </a:solidFill>
            <a:effectLst/>
            <a:latin typeface="+mn-lt"/>
            <a:ea typeface="+mn-ea"/>
            <a:cs typeface="+mn-cs"/>
          </a:endParaRPr>
        </a:p>
        <a:p>
          <a:endParaRPr lang="en-US" sz="400" b="1">
            <a:solidFill>
              <a:schemeClr val="bg2">
                <a:lumMod val="50000"/>
              </a:schemeClr>
            </a:solidFill>
            <a:effectLst/>
            <a:latin typeface="+mn-lt"/>
            <a:ea typeface="+mn-ea"/>
            <a:cs typeface="+mn-cs"/>
          </a:endParaRPr>
        </a:p>
        <a:p>
          <a:r>
            <a:rPr lang="en-US" sz="1050" b="1">
              <a:solidFill>
                <a:schemeClr val="bg2">
                  <a:lumMod val="50000"/>
                </a:schemeClr>
              </a:solidFill>
              <a:effectLst/>
              <a:latin typeface="+mn-lt"/>
              <a:ea typeface="+mn-ea"/>
              <a:cs typeface="+mn-cs"/>
            </a:rPr>
            <a:t>7. Where can I go for further information?</a:t>
          </a:r>
          <a:endParaRPr lang="en-US" sz="1050">
            <a:solidFill>
              <a:schemeClr val="bg2">
                <a:lumMod val="50000"/>
              </a:schemeClr>
            </a:solidFill>
            <a:effectLst/>
            <a:latin typeface="+mn-lt"/>
            <a:ea typeface="+mn-ea"/>
            <a:cs typeface="+mn-cs"/>
          </a:endParaRPr>
        </a:p>
        <a:p>
          <a:r>
            <a:rPr lang="en-US" sz="1050">
              <a:solidFill>
                <a:schemeClr val="bg2">
                  <a:lumMod val="50000"/>
                </a:schemeClr>
              </a:solidFill>
              <a:effectLst/>
              <a:latin typeface="+mn-lt"/>
              <a:ea typeface="+mn-ea"/>
              <a:cs typeface="+mn-cs"/>
            </a:rPr>
            <a:t>For more information about the WBCSD's redefining value program contact Eva Zabey: zabey@wbcsd.org</a:t>
          </a:r>
        </a:p>
        <a:p>
          <a:r>
            <a:rPr lang="en-US" sz="1050">
              <a:solidFill>
                <a:schemeClr val="bg2">
                  <a:lumMod val="50000"/>
                </a:schemeClr>
              </a:solidFill>
              <a:effectLst/>
              <a:latin typeface="+mn-lt"/>
              <a:ea typeface="+mn-ea"/>
              <a:cs typeface="+mn-cs"/>
            </a:rPr>
            <a:t>If you'd like to discuss approaches for natural, social and human capital valuation and accounting, and how these could be </a:t>
          </a:r>
          <a:r>
            <a:rPr lang="en-US" sz="1050" spc="20" baseline="0">
              <a:solidFill>
                <a:schemeClr val="bg2">
                  <a:lumMod val="50000"/>
                </a:schemeClr>
              </a:solidFill>
              <a:effectLst/>
              <a:latin typeface="+mn-lt"/>
              <a:ea typeface="+mn-ea"/>
              <a:cs typeface="+mn-cs"/>
            </a:rPr>
            <a:t>useful</a:t>
          </a:r>
          <a:r>
            <a:rPr lang="en-US" sz="1050">
              <a:solidFill>
                <a:schemeClr val="bg2">
                  <a:lumMod val="50000"/>
                </a:schemeClr>
              </a:solidFill>
              <a:effectLst/>
              <a:latin typeface="+mn-lt"/>
              <a:ea typeface="+mn-ea"/>
              <a:cs typeface="+mn-cs"/>
            </a:rPr>
            <a:t> for your organization, contact Will Evison: william.j.evison@pwc.com</a:t>
          </a:r>
        </a:p>
      </xdr:txBody>
    </xdr:sp>
    <xdr:clientData/>
  </xdr:twoCellAnchor>
  <xdr:twoCellAnchor editAs="absolute">
    <xdr:from>
      <xdr:col>2</xdr:col>
      <xdr:colOff>56028</xdr:colOff>
      <xdr:row>36</xdr:row>
      <xdr:rowOff>0</xdr:rowOff>
    </xdr:from>
    <xdr:to>
      <xdr:col>11</xdr:col>
      <xdr:colOff>22412</xdr:colOff>
      <xdr:row>42</xdr:row>
      <xdr:rowOff>11205</xdr:rowOff>
    </xdr:to>
    <xdr:sp macro="" textlink="">
      <xdr:nvSpPr>
        <xdr:cNvPr id="11" name="TextBox 10"/>
        <xdr:cNvSpPr txBox="1"/>
      </xdr:nvSpPr>
      <xdr:spPr>
        <a:xfrm>
          <a:off x="392204" y="7205382"/>
          <a:ext cx="14758149" cy="1669676"/>
        </a:xfrm>
        <a:prstGeom prst="rect">
          <a:avLst/>
        </a:prstGeom>
        <a:solidFill>
          <a:schemeClr val="lt1"/>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1">
              <a:solidFill>
                <a:schemeClr val="dk1"/>
              </a:solidFill>
              <a:effectLst/>
              <a:latin typeface="+mn-lt"/>
              <a:ea typeface="+mn-ea"/>
              <a:cs typeface="+mn-cs"/>
            </a:rPr>
            <a:t>By using this workbook you acknowledge:</a:t>
          </a:r>
        </a:p>
        <a:p>
          <a:pPr algn="l"/>
          <a:r>
            <a:rPr lang="en-US" sz="1200">
              <a:solidFill>
                <a:schemeClr val="dk1"/>
              </a:solidFill>
              <a:effectLst/>
              <a:latin typeface="+mn-lt"/>
              <a:ea typeface="+mn-ea"/>
              <a:cs typeface="+mn-cs"/>
            </a:rPr>
            <a:t>This workbook has been prepared for general guidance on matters of interest only, and does not constitute professional </a:t>
          </a:r>
          <a:r>
            <a:rPr lang="en-US" sz="1200" b="0">
              <a:solidFill>
                <a:schemeClr val="dk1"/>
              </a:solidFill>
              <a:effectLst/>
              <a:latin typeface="+mn-lt"/>
              <a:ea typeface="+mn-ea"/>
              <a:cs typeface="+mn-cs"/>
            </a:rPr>
            <a:t>advice</a:t>
          </a:r>
          <a:r>
            <a:rPr lang="en-US" sz="1200">
              <a:solidFill>
                <a:schemeClr val="dk1"/>
              </a:solidFill>
              <a:effectLst/>
              <a:latin typeface="+mn-lt"/>
              <a:ea typeface="+mn-ea"/>
              <a:cs typeface="+mn-cs"/>
            </a:rPr>
            <a:t>. The figures generated by this workbook are not in compliance with IFRS or any other financial reporting framework and should not be used for the preparation of financial statements. PwC will not verify any information entered </a:t>
          </a:r>
          <a:r>
            <a:rPr lang="en-US" sz="1200" b="0">
              <a:solidFill>
                <a:schemeClr val="dk1"/>
              </a:solidFill>
              <a:effectLst/>
              <a:latin typeface="+mn-lt"/>
              <a:ea typeface="+mn-ea"/>
              <a:cs typeface="+mn-cs"/>
            </a:rPr>
            <a:t>into</a:t>
          </a:r>
          <a:r>
            <a:rPr lang="en-US" sz="1200">
              <a:solidFill>
                <a:schemeClr val="dk1"/>
              </a:solidFill>
              <a:effectLst/>
              <a:latin typeface="+mn-lt"/>
              <a:ea typeface="+mn-ea"/>
              <a:cs typeface="+mn-cs"/>
            </a:rPr>
            <a:t> the workbook so results of assessments based on that information may be inaccurate or incomplete. You should not act upon the information contained in this workbook without obtaining specific professional advice. The workbook has been developed using data and assumptions from a variety of sources. We have not sought to establish the reliability of those sources or verified the information so provided, nor has the workbook been audited. No representation or warranty (express or implied) is given as to the accuracy or completeness of the information contained in this workbook and, to the extent permitted by law, WBCSD, PricewaterhouseCoopers LLP, their members, employees and agents do not accept or assume any liability, responsibility or duty of care for any consequences of you or anyone else acting, or refraining to act, in reliance on the information contained in this workbook or for any decision based on it, and it may not be provided to anyone else.</a:t>
          </a:r>
        </a:p>
        <a:p>
          <a:pPr algn="l"/>
          <a:r>
            <a:rPr lang="en-US" sz="1200">
              <a:solidFill>
                <a:schemeClr val="dk1"/>
              </a:solidFill>
              <a:effectLst/>
              <a:latin typeface="+mn-lt"/>
              <a:ea typeface="+mn-ea"/>
              <a:cs typeface="+mn-cs"/>
            </a:rPr>
            <a:t>©2018 PricewaterhouseCoopers LLP. All rights reserved. In this document, "PwC" refers to the UK member firm. Please see www.pwc.com/structure for details.    </a:t>
          </a:r>
        </a:p>
        <a:p>
          <a:pPr algn="l"/>
          <a:endParaRPr lang="en-US" sz="12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594200</xdr:colOff>
      <xdr:row>2</xdr:row>
      <xdr:rowOff>4582</xdr:rowOff>
    </xdr:from>
    <xdr:to>
      <xdr:col>2</xdr:col>
      <xdr:colOff>1298794</xdr:colOff>
      <xdr:row>4</xdr:row>
      <xdr:rowOff>103435</xdr:rowOff>
    </xdr:to>
    <xdr:pic>
      <xdr:nvPicPr>
        <xdr:cNvPr id="2" name="Picture 1" descr="RÃ©sultat de recherche d'images pour &quot;logo pwc&quot;">
          <a:extLst>
            <a:ext uri="{FF2B5EF4-FFF2-40B4-BE49-F238E27FC236}">
              <a16:creationId xmlns:a16="http://schemas.microsoft.com/office/drawing/2014/main" id="{7EA12243-08EC-4A9B-A864-E83CA757D0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2494" y="766582"/>
          <a:ext cx="704594" cy="547088"/>
        </a:xfrm>
        <a:prstGeom prst="rect">
          <a:avLst/>
        </a:prstGeom>
        <a:noFill/>
        <a:ln>
          <a:noFill/>
        </a:ln>
      </xdr:spPr>
    </xdr:pic>
    <xdr:clientData/>
  </xdr:twoCellAnchor>
  <xdr:twoCellAnchor editAs="oneCell">
    <xdr:from>
      <xdr:col>2</xdr:col>
      <xdr:colOff>357787</xdr:colOff>
      <xdr:row>1</xdr:row>
      <xdr:rowOff>83149</xdr:rowOff>
    </xdr:from>
    <xdr:to>
      <xdr:col>2</xdr:col>
      <xdr:colOff>1535207</xdr:colOff>
      <xdr:row>1</xdr:row>
      <xdr:rowOff>464090</xdr:rowOff>
    </xdr:to>
    <xdr:pic>
      <xdr:nvPicPr>
        <xdr:cNvPr id="3" name="Picture 2" descr="Image result for wbcsd logo">
          <a:extLst>
            <a:ext uri="{FF2B5EF4-FFF2-40B4-BE49-F238E27FC236}">
              <a16:creationId xmlns:a16="http://schemas.microsoft.com/office/drawing/2014/main" id="{A415CE8A-7B32-4D76-B934-6C91D80291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44522" y="240031"/>
          <a:ext cx="1177420" cy="380941"/>
        </a:xfrm>
        <a:prstGeom prst="rect">
          <a:avLst/>
        </a:prstGeom>
        <a:noFill/>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79"/>
  <sheetViews>
    <sheetView showGridLines="0" showRowColHeaders="0" zoomScale="85" zoomScaleNormal="85" workbookViewId="0">
      <selection activeCell="O31" sqref="O31"/>
    </sheetView>
  </sheetViews>
  <sheetFormatPr defaultColWidth="0" defaultRowHeight="14.5" zeroHeight="1"/>
  <cols>
    <col min="1" max="1" width="2.453125" style="145" customWidth="1"/>
    <col min="2" max="2" width="2.7265625" style="145" customWidth="1"/>
    <col min="3" max="3" width="51.1796875" style="145" customWidth="1"/>
    <col min="4" max="4" width="20.26953125" style="145" customWidth="1"/>
    <col min="5" max="5" width="40.1796875" style="145" customWidth="1"/>
    <col min="6" max="6" width="46.1796875" style="145" customWidth="1"/>
    <col min="7" max="7" width="27.7265625" style="145" customWidth="1"/>
    <col min="8" max="15" width="9.1796875" style="145" customWidth="1"/>
    <col min="16" max="16" width="15.1796875" style="145" customWidth="1"/>
    <col min="17" max="17" width="9.1796875" style="145" customWidth="1"/>
    <col min="18" max="16384" width="9.1796875" style="145" hidden="1"/>
  </cols>
  <sheetData>
    <row r="1" spans="3:7"/>
    <row r="2" spans="3:7" ht="37.5">
      <c r="C2" s="146" t="s">
        <v>162</v>
      </c>
    </row>
    <row r="3" spans="3:7" ht="33.5">
      <c r="C3" s="147"/>
    </row>
    <row r="4" spans="3:7">
      <c r="C4" s="148"/>
    </row>
    <row r="5" spans="3:7" s="149" customFormat="1" ht="28.5">
      <c r="C5" s="150" t="s">
        <v>161</v>
      </c>
      <c r="G5" s="150" t="s">
        <v>170</v>
      </c>
    </row>
    <row r="6" spans="3:7"/>
    <row r="7" spans="3:7">
      <c r="C7" s="151"/>
    </row>
    <row r="8" spans="3:7"/>
    <row r="9" spans="3:7"/>
    <row r="10" spans="3:7"/>
    <row r="11" spans="3:7"/>
    <row r="12" spans="3:7"/>
    <row r="13" spans="3:7"/>
    <row r="14" spans="3:7"/>
    <row r="15" spans="3:7"/>
    <row r="16" spans="3:7"/>
    <row r="17" spans="15:15"/>
    <row r="18" spans="15:15"/>
    <row r="19" spans="15:15"/>
    <row r="20" spans="15:15"/>
    <row r="21" spans="15:15"/>
    <row r="22" spans="15:15"/>
    <row r="23" spans="15:15"/>
    <row r="24" spans="15:15"/>
    <row r="25" spans="15:15"/>
    <row r="26" spans="15:15"/>
    <row r="27" spans="15:15"/>
    <row r="28" spans="15:15"/>
    <row r="29" spans="15:15"/>
    <row r="30" spans="15:15"/>
    <row r="31" spans="15:15">
      <c r="O31" s="152"/>
    </row>
    <row r="32" spans="15:15" ht="18.75" customHeight="1"/>
    <row r="33" spans="3:16" ht="1.5" customHeight="1"/>
    <row r="34" spans="3:16" hidden="1"/>
    <row r="35" spans="3:16" hidden="1"/>
    <row r="36" spans="3:16" ht="25.5" thickBot="1">
      <c r="C36" s="150" t="s">
        <v>19</v>
      </c>
    </row>
    <row r="37" spans="3:16">
      <c r="M37" s="154" t="s">
        <v>171</v>
      </c>
      <c r="N37" s="155"/>
      <c r="O37" s="155"/>
      <c r="P37" s="156"/>
    </row>
    <row r="38" spans="3:16" ht="15" customHeight="1">
      <c r="M38" s="157"/>
      <c r="N38" s="158"/>
      <c r="O38" s="158"/>
      <c r="P38" s="159"/>
    </row>
    <row r="39" spans="3:16" ht="15" customHeight="1">
      <c r="M39" s="157"/>
      <c r="N39" s="158"/>
      <c r="O39" s="158"/>
      <c r="P39" s="159"/>
    </row>
    <row r="40" spans="3:16" ht="15" customHeight="1">
      <c r="M40" s="157"/>
      <c r="N40" s="158"/>
      <c r="O40" s="158"/>
      <c r="P40" s="159"/>
    </row>
    <row r="41" spans="3:16" ht="29.25" customHeight="1">
      <c r="M41" s="157"/>
      <c r="N41" s="158"/>
      <c r="O41" s="158"/>
      <c r="P41" s="159"/>
    </row>
    <row r="42" spans="3:16" ht="41.25" customHeight="1" thickBot="1">
      <c r="M42" s="160"/>
      <c r="N42" s="161"/>
      <c r="O42" s="161"/>
      <c r="P42" s="162"/>
    </row>
    <row r="43" spans="3:16" ht="30" customHeight="1"/>
    <row r="44" spans="3:16" hidden="1"/>
    <row r="45" spans="3:16" hidden="1"/>
    <row r="46" spans="3:16" hidden="1"/>
    <row r="47" spans="3:16" hidden="1"/>
    <row r="48" spans="3:16"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sheetData>
  <sheetProtection algorithmName="SHA-1" hashValue="XP8RJgvE5ZDeuIxS7W5cn1/koug=" saltValue="xJFeBtvTZOh10ixiWPeTHg==" spinCount="100000" sheet="1" objects="1" selectLockedCells="1"/>
  <dataConsolidate/>
  <mergeCells count="1">
    <mergeCell ref="M37:P42"/>
  </mergeCells>
  <dataValidations count="3">
    <dataValidation type="custom" allowBlank="1" showInputMessage="1" showErrorMessage="1" error="This button is a hyperlink to the interactive exercise page and is not supposed to be edited. Please click cancel." sqref="E40">
      <formula1>"Take me to the future! &gt;&gt;&gt;"</formula1>
    </dataValidation>
    <dataValidation type="custom" showInputMessage="1" showErrorMessage="1" error="This button is a hyperlink to the interactive exercise page and is not supposed to be edited. Please click cancel." sqref="M37:P42">
      <formula1>"By clicking to proceed to the tool, I confirm that I have read and understood the guidance and important notice &gt;&gt;&gt;"</formula1>
    </dataValidation>
    <dataValidation type="custom" allowBlank="1" showInputMessage="1" showErrorMessage="1" error="This cell is not supposed to be edited. Please click cancel." sqref="O32">
      <formula1>""</formula1>
    </dataValidation>
  </dataValidations>
  <hyperlinks>
    <hyperlink ref="M37" location="'FSotF Exercise'!C9" display="'FSotF Exercise'!C9"/>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showRowColHeaders="0" tabSelected="1" topLeftCell="D1" zoomScale="85" zoomScaleNormal="85" workbookViewId="0">
      <selection activeCell="F7" sqref="F7"/>
    </sheetView>
  </sheetViews>
  <sheetFormatPr defaultColWidth="0" defaultRowHeight="13" zeroHeight="1"/>
  <cols>
    <col min="1" max="1" width="2.26953125" style="9" customWidth="1"/>
    <col min="2" max="2" width="51.7265625" style="9" customWidth="1"/>
    <col min="3" max="3" width="26.54296875" style="9" customWidth="1"/>
    <col min="4" max="4" width="2" style="9" customWidth="1"/>
    <col min="5" max="5" width="48.26953125" style="9" customWidth="1"/>
    <col min="6" max="6" width="19.1796875" style="11" customWidth="1"/>
    <col min="7" max="8" width="19.1796875" style="12" customWidth="1"/>
    <col min="9" max="9" width="2.1796875" style="9" customWidth="1"/>
    <col min="10" max="10" width="47.1796875" style="9" customWidth="1"/>
    <col min="11" max="11" width="19.1796875" style="11" customWidth="1"/>
    <col min="12" max="13" width="19.1796875" style="12" customWidth="1"/>
    <col min="14" max="14" width="3" style="9" customWidth="1"/>
    <col min="15" max="16384" width="3" style="9" hidden="1"/>
  </cols>
  <sheetData>
    <row r="1" spans="2:13">
      <c r="E1" s="10"/>
      <c r="J1" s="10"/>
    </row>
    <row r="2" spans="2:13" ht="48" customHeight="1">
      <c r="B2" s="13" t="s">
        <v>163</v>
      </c>
      <c r="E2" s="10" t="s">
        <v>121</v>
      </c>
      <c r="F2" s="121" t="s">
        <v>41</v>
      </c>
      <c r="G2" s="122" t="s">
        <v>20</v>
      </c>
      <c r="H2" s="122" t="s">
        <v>21</v>
      </c>
      <c r="I2" s="104"/>
      <c r="J2" s="169" t="s">
        <v>167</v>
      </c>
      <c r="K2" s="123" t="s">
        <v>41</v>
      </c>
      <c r="L2" s="122" t="s">
        <v>20</v>
      </c>
      <c r="M2" s="122" t="s">
        <v>21</v>
      </c>
    </row>
    <row r="3" spans="2:13" s="15" customFormat="1" ht="18" customHeight="1">
      <c r="B3" s="14" t="s">
        <v>17</v>
      </c>
      <c r="F3" s="69"/>
      <c r="G3" s="105"/>
      <c r="H3" s="105"/>
      <c r="I3" s="106"/>
      <c r="J3" s="169"/>
      <c r="K3" s="107"/>
      <c r="L3" s="105"/>
      <c r="M3" s="105"/>
    </row>
    <row r="4" spans="2:13" s="15" customFormat="1" ht="17.25" customHeight="1" thickBot="1">
      <c r="B4" s="33" t="s">
        <v>60</v>
      </c>
      <c r="C4" s="16"/>
      <c r="E4" s="135"/>
      <c r="F4" s="136" t="str">
        <f>"Million "&amp;IV.SelectedCCYCode</f>
        <v xml:space="preserve">Million </v>
      </c>
      <c r="G4" s="137" t="str">
        <f>"Million "&amp;IV.SelectedCCYCode</f>
        <v xml:space="preserve">Million </v>
      </c>
      <c r="H4" s="137" t="str">
        <f>"Million "&amp;IV.SelectedCCYCode</f>
        <v xml:space="preserve">Million </v>
      </c>
      <c r="I4" s="106"/>
      <c r="J4" s="108" t="s">
        <v>39</v>
      </c>
      <c r="K4" s="107" t="str">
        <f>"Million "&amp;IV.SelectedCCYCode</f>
        <v xml:space="preserve">Million </v>
      </c>
      <c r="L4" s="107" t="str">
        <f>"Million "&amp;IV.SelectedCCYCode</f>
        <v xml:space="preserve">Million </v>
      </c>
      <c r="M4" s="107" t="str">
        <f>"Million "&amp;IV.SelectedCCYCode</f>
        <v xml:space="preserve">Million </v>
      </c>
    </row>
    <row r="5" spans="2:13" s="15" customFormat="1" ht="17.25" customHeight="1" thickBot="1">
      <c r="B5" s="34" t="s">
        <v>18</v>
      </c>
      <c r="C5" s="16"/>
      <c r="E5" s="142" t="s">
        <v>165</v>
      </c>
      <c r="F5" s="69"/>
      <c r="G5" s="144"/>
      <c r="H5" s="140">
        <f t="shared" ref="H5:H6" si="0">SUM(F5:G5)</f>
        <v>0</v>
      </c>
      <c r="J5" s="18" t="s">
        <v>27</v>
      </c>
      <c r="K5" s="72"/>
      <c r="L5" s="115"/>
      <c r="M5" s="115"/>
    </row>
    <row r="6" spans="2:13" s="15" customFormat="1" ht="17.25" customHeight="1">
      <c r="B6" s="19" t="s">
        <v>61</v>
      </c>
      <c r="C6" s="134" t="s">
        <v>157</v>
      </c>
      <c r="E6" s="142" t="s">
        <v>166</v>
      </c>
      <c r="F6" s="141"/>
      <c r="G6" s="124"/>
      <c r="H6" s="140">
        <f t="shared" si="0"/>
        <v>0</v>
      </c>
      <c r="J6" s="102" t="s">
        <v>10</v>
      </c>
      <c r="K6" s="124">
        <v>5000</v>
      </c>
      <c r="L6" s="83"/>
      <c r="M6" s="83">
        <f t="shared" ref="M6:M9" si="1">SUM(K6:L6)</f>
        <v>5000</v>
      </c>
    </row>
    <row r="7" spans="2:13" s="15" customFormat="1" ht="17.25" customHeight="1">
      <c r="B7" s="20"/>
      <c r="E7" s="138" t="s">
        <v>24</v>
      </c>
      <c r="F7" s="124"/>
      <c r="G7" s="139"/>
      <c r="H7" s="140">
        <f>SUM(F7:G7)</f>
        <v>0</v>
      </c>
      <c r="J7" s="102" t="s">
        <v>8</v>
      </c>
      <c r="K7" s="124">
        <v>4000</v>
      </c>
      <c r="L7" s="91" t="str">
        <f>IF(FSOTFEx.SelectedCCY="","",(
SUMPRODUCT(C27:C30,INDEX(IV.table,MATCH(B27,IV.EntLevInputs,0),MATCH(IV.SelectedCCYCode,IV.CurrencyOptions,0)):INDEX(IV.table,MATCH(B30,IV.EntLevInputs,0),MATCH(IV.SelectedCCYCode,IV.CurrencyOptions,0)))
+(C38*INDEX(IV.table,MATCH(B38,IV.EntLevInputs,0),MATCH(IV.SelectedCCYCode,IV.CurrencyOptions,0)))
)/1000000)</f>
        <v/>
      </c>
      <c r="M7" s="83">
        <f>SUM(K7:L7)</f>
        <v>4000</v>
      </c>
    </row>
    <row r="8" spans="2:13" s="15" customFormat="1" ht="17.25" customHeight="1" thickBot="1">
      <c r="B8" s="119" t="s">
        <v>158</v>
      </c>
      <c r="C8" s="35" t="s">
        <v>56</v>
      </c>
      <c r="E8" s="17" t="s">
        <v>164</v>
      </c>
      <c r="F8" s="124">
        <v>-10000</v>
      </c>
      <c r="G8" s="83"/>
      <c r="H8" s="83">
        <f t="shared" ref="H8" si="2">SUM(F8:G8)</f>
        <v>-10000</v>
      </c>
      <c r="J8" s="110" t="s">
        <v>13</v>
      </c>
      <c r="K8" s="112"/>
      <c r="L8" s="91" t="str">
        <f>IF(FSOTFEx.SelectedCCY="","",(
SUMPRODUCT(C10:C12,INDEX(IV.table,MATCH(B10,IV.EntLevInputs,0),MATCH(IV.SelectedCCYCode,IV.CurrencyOptions,0)):INDEX(IV.table,MATCH(B12,IV.EntLevInputs,0),MATCH(IV.SelectedCCYCode,IV.CurrencyOptions,0)))
+C34*INDEX(IV.table,MATCH(B34,IV.EntLevInputs,0),MATCH(IV.SelectedCCYCode,IV.CurrencyOptions,0))
)/1000000)</f>
        <v/>
      </c>
      <c r="M8" s="83">
        <f t="shared" si="1"/>
        <v>0</v>
      </c>
    </row>
    <row r="9" spans="2:13" s="15" customFormat="1" ht="17.25" customHeight="1" thickBot="1">
      <c r="B9" s="26" t="s">
        <v>55</v>
      </c>
      <c r="C9" s="125"/>
      <c r="E9" s="17" t="s">
        <v>124</v>
      </c>
      <c r="F9" s="70">
        <f>F7+F8</f>
        <v>-10000</v>
      </c>
      <c r="G9" s="84">
        <f>SUM(G5:G8)</f>
        <v>0</v>
      </c>
      <c r="H9" s="84">
        <f>SUM(H5:H8)</f>
        <v>-10000</v>
      </c>
      <c r="J9" s="102" t="s">
        <v>115</v>
      </c>
      <c r="K9" s="126">
        <v>1000</v>
      </c>
      <c r="L9" s="83"/>
      <c r="M9" s="83">
        <f t="shared" si="1"/>
        <v>1000</v>
      </c>
    </row>
    <row r="10" spans="2:13" s="15" customFormat="1" ht="17.25" customHeight="1" thickBot="1">
      <c r="B10" s="26" t="s">
        <v>74</v>
      </c>
      <c r="C10" s="127"/>
      <c r="E10" s="23" t="s">
        <v>44</v>
      </c>
      <c r="F10" s="124">
        <v>-5000</v>
      </c>
      <c r="G10" s="83"/>
      <c r="H10" s="83">
        <f>F10</f>
        <v>-5000</v>
      </c>
      <c r="J10" s="17" t="s">
        <v>28</v>
      </c>
      <c r="K10" s="73">
        <f>SUM(K6:K9)</f>
        <v>10000</v>
      </c>
      <c r="L10" s="84">
        <f>SUM(L6:L9)</f>
        <v>0</v>
      </c>
      <c r="M10" s="84">
        <f>SUM(M6:M9)</f>
        <v>10000</v>
      </c>
    </row>
    <row r="11" spans="2:13" s="15" customFormat="1" ht="17.25" customHeight="1">
      <c r="B11" s="26" t="s">
        <v>75</v>
      </c>
      <c r="C11" s="127"/>
      <c r="E11" s="142" t="s">
        <v>127</v>
      </c>
      <c r="F11" s="109"/>
      <c r="G11" s="109"/>
      <c r="H11" s="109"/>
      <c r="J11" s="21" t="s">
        <v>12</v>
      </c>
      <c r="K11" s="74"/>
      <c r="L11" s="113"/>
      <c r="M11" s="113"/>
    </row>
    <row r="12" spans="2:13" s="15" customFormat="1" ht="17.25" customHeight="1">
      <c r="B12" s="26" t="s">
        <v>76</v>
      </c>
      <c r="C12" s="127"/>
      <c r="E12" s="143" t="s">
        <v>122</v>
      </c>
      <c r="F12" s="111"/>
      <c r="G12" s="91" t="str">
        <f>IF(FSOTFEx.SelectedCCY="","",(((C15*INDEX(IV.table,MATCH(B15,IV.EntLevInputs,0),MATCH(IV.SelectedCCYCode,IV.CurrencyOptions,0))*C16)/1000000))
+ ((C13*INDEX(IV.table,MATCH(B13,IV.EntLevInputs,0),MATCH(IV.SelectedCCYCode,IV.CurrencyOptions,0))*C14)/1000000))</f>
        <v/>
      </c>
      <c r="H12" s="83" t="str">
        <f>G12</f>
        <v/>
      </c>
      <c r="J12" s="102" t="s">
        <v>2</v>
      </c>
      <c r="K12" s="124">
        <v>6000</v>
      </c>
      <c r="L12" s="83"/>
      <c r="M12" s="83">
        <f>SUM(K12:L12)</f>
        <v>6000</v>
      </c>
    </row>
    <row r="13" spans="2:13" s="15" customFormat="1" ht="17.25" customHeight="1">
      <c r="B13" s="26" t="s">
        <v>159</v>
      </c>
      <c r="C13" s="127"/>
      <c r="E13" s="143" t="s">
        <v>123</v>
      </c>
      <c r="F13" s="111"/>
      <c r="G13" s="91" t="str">
        <f>IF(FSOTFEx.SelectedCCY="","",(C19*IV.SROI.mult))</f>
        <v/>
      </c>
      <c r="H13" s="83" t="str">
        <f t="shared" ref="H13:H23" si="3">G13</f>
        <v/>
      </c>
      <c r="J13" s="102" t="s">
        <v>29</v>
      </c>
      <c r="K13" s="124">
        <v>4000</v>
      </c>
      <c r="L13" s="83"/>
      <c r="M13" s="83">
        <f t="shared" ref="M13:M15" si="4">SUM(K13:L13)</f>
        <v>4000</v>
      </c>
    </row>
    <row r="14" spans="2:13" s="15" customFormat="1" ht="17.25" customHeight="1">
      <c r="B14" s="26" t="s">
        <v>86</v>
      </c>
      <c r="C14" s="128"/>
      <c r="E14" s="143" t="s">
        <v>25</v>
      </c>
      <c r="F14" s="111"/>
      <c r="G14" s="91" t="str">
        <f>IF(FSOTFEx.SelectedCCY="","",(SUMPRODUCT(C27:C30,
INDEX(IV.table,MATCH(B27,IV.EntLevInputs,0),MATCH(IV.SelectedCCYCode,IV.CurrencyOptions,0)):INDEX(IV.table,MATCH(B30,IV.EntLevInputs,0),MATCH(IV.SelectedCCYCode,IV.CurrencyOptions,0))))
/(IV.Land.DF*1000000))</f>
        <v/>
      </c>
      <c r="H14" s="83" t="str">
        <f t="shared" si="3"/>
        <v/>
      </c>
      <c r="J14" s="102" t="s">
        <v>116</v>
      </c>
      <c r="K14" s="124">
        <v>3000</v>
      </c>
      <c r="L14" s="83"/>
      <c r="M14" s="83">
        <f t="shared" si="4"/>
        <v>3000</v>
      </c>
    </row>
    <row r="15" spans="2:13" s="15" customFormat="1" ht="17.25" customHeight="1" thickBot="1">
      <c r="B15" s="101" t="s">
        <v>160</v>
      </c>
      <c r="C15" s="127"/>
      <c r="E15" s="142" t="s">
        <v>128</v>
      </c>
      <c r="F15" s="111"/>
      <c r="G15" s="113"/>
      <c r="H15" s="113"/>
      <c r="J15" s="102" t="s">
        <v>3</v>
      </c>
      <c r="K15" s="126">
        <v>2000</v>
      </c>
      <c r="L15" s="83"/>
      <c r="M15" s="83">
        <f t="shared" si="4"/>
        <v>2000</v>
      </c>
    </row>
    <row r="16" spans="2:13" s="15" customFormat="1" ht="17.25" customHeight="1" thickBot="1">
      <c r="B16" s="26" t="s">
        <v>85</v>
      </c>
      <c r="C16" s="129"/>
      <c r="E16" s="143" t="s">
        <v>126</v>
      </c>
      <c r="F16" s="111"/>
      <c r="G16" s="91" t="str">
        <f>IF(FSOTFEx.SelectedCCY="","",0-(C20*INDEX(IV.table,MATCH(B20,IV.EntLevInputs,0),MATCH(IV.SelectedCCYCode,IV.CurrencyOptions,0))
+C35*INDEX(IV.table,MATCH(B35,IV.EntLevInputs,0),MATCH(IV.SelectedCCYCode,IV.CurrencyOptions,0)))/1000000)</f>
        <v/>
      </c>
      <c r="H16" s="83" t="str">
        <f t="shared" si="3"/>
        <v/>
      </c>
      <c r="J16" s="17" t="s">
        <v>11</v>
      </c>
      <c r="K16" s="75">
        <f>SUM(K12:K15)</f>
        <v>15000</v>
      </c>
      <c r="L16" s="84">
        <f>SUM(L12:L15)</f>
        <v>0</v>
      </c>
      <c r="M16" s="84">
        <f>SUM(M12:M15)</f>
        <v>15000</v>
      </c>
    </row>
    <row r="17" spans="2:13" s="15" customFormat="1" ht="17.25" customHeight="1" thickBot="1">
      <c r="B17" s="26" t="s">
        <v>69</v>
      </c>
      <c r="C17" s="127"/>
      <c r="E17" s="143" t="s">
        <v>0</v>
      </c>
      <c r="F17" s="111"/>
      <c r="G17" s="91" t="str">
        <f>IF(FSOTFEx.SelectedCCY="","",0-(SUMPRODUCT(C21:C23,
INDEX(IV.table,MATCH(B21,IV.EntLevInputs,0),MATCH(IV.SelectedCCYCode,IV.CurrencyOptions,0)):INDEX(IV.table,MATCH(B23,IV.EntLevInputs,0),MATCH(IV.SelectedCCYCode,IV.CurrencyOptions,0)))+
C36*INDEX(IV.table,MATCH(B36,IV.EntLevInputs,0),MATCH(IV.SelectedCCYCode,IV.CurrencyOptions,0)))/1000000)</f>
        <v/>
      </c>
      <c r="H17" s="83" t="str">
        <f t="shared" si="3"/>
        <v/>
      </c>
      <c r="J17" s="22" t="s">
        <v>5</v>
      </c>
      <c r="K17" s="73">
        <f>K16+K10</f>
        <v>25000</v>
      </c>
      <c r="L17" s="84">
        <f>L10+L16</f>
        <v>0</v>
      </c>
      <c r="M17" s="84">
        <f>M10+M16</f>
        <v>25000</v>
      </c>
    </row>
    <row r="18" spans="2:13" s="15" customFormat="1" ht="17.25" customHeight="1">
      <c r="B18" s="26" t="s">
        <v>70</v>
      </c>
      <c r="C18" s="127"/>
      <c r="E18" s="143" t="s">
        <v>26</v>
      </c>
      <c r="F18" s="111"/>
      <c r="G18" s="91" t="str">
        <f>IF(FSOTFEx.SelectedCCY="","",0-(SUMPRODUCT(C24:C26,
INDEX(IV.table,MATCH(B24,IV.EntLevInputs,0),MATCH(IV.SelectedCCYCode,IV.CurrencyOptions,0)):INDEX(IV.table,MATCH(B26,IV.EntLevInputs,0),MATCH(IV.SelectedCCYCode,IV.CurrencyOptions,0)))+
C37*INDEX(IV.table,MATCH(B37,IV.EntLevInputs,0),MATCH(IV.SelectedCCYCode,IV.CurrencyOptions,0)))/1000000)</f>
        <v/>
      </c>
      <c r="H18" s="83" t="str">
        <f t="shared" si="3"/>
        <v/>
      </c>
      <c r="J18" s="20"/>
      <c r="K18" s="76"/>
      <c r="L18" s="116"/>
      <c r="M18" s="116"/>
    </row>
    <row r="19" spans="2:13" s="15" customFormat="1" ht="17.25" customHeight="1">
      <c r="B19" s="26" t="str">
        <f>"Philanthropic and external CSR spending (million "&amp;IV.SelectedCCYCode&amp;")"</f>
        <v>Philanthropic and external CSR spending (million )</v>
      </c>
      <c r="C19" s="153"/>
      <c r="E19" s="143" t="s">
        <v>4</v>
      </c>
      <c r="F19" s="111"/>
      <c r="G19" s="91" t="str">
        <f>IF(FSOTFEx.SelectedCCY="","",(
SUMPRODUCT(C27:C30,
INDEX(IV.table,MATCH(B27,IV.EntLevInputs,0),MATCH(IV.SelectedCCYCode,IV.CurrencyOptions,0)):INDEX(IV.table,MATCH(B30,IV.EntLevInputs,0),MATCH(IV.SelectedCCYCode,IV.CurrencyOptions,0)))
-SUM(C27:C30)*INDEX(IV.table,25,MATCH(IV.SelectedCCYCode,IV.CurrencyOptions,0))
+(C38*INDEX(IV.table,31,MATCH(IV.SelectedCCYCode,IV.CurrencyOptions,0)))
-(C38*INDEX(IV.table,25,MATCH(IV.SelectedCCYCode,IV.CurrencyOptions,0)))
)/(IV.Land.DF*1000000))</f>
        <v/>
      </c>
      <c r="H19" s="83" t="str">
        <f t="shared" si="3"/>
        <v/>
      </c>
      <c r="J19" s="17" t="s">
        <v>40</v>
      </c>
      <c r="K19" s="76"/>
      <c r="L19" s="116"/>
      <c r="M19" s="116"/>
    </row>
    <row r="20" spans="2:13" s="15" customFormat="1" ht="17.25" customHeight="1">
      <c r="B20" s="26" t="s">
        <v>62</v>
      </c>
      <c r="C20" s="127"/>
      <c r="E20" s="143" t="s">
        <v>1</v>
      </c>
      <c r="F20" s="111"/>
      <c r="G20" s="91" t="str">
        <f>IF(FSOTFEx.SelectedCCY="","",0-SUMPRODUCT(C17:C18,
INDEX(IV.table,MATCH(B17,IV.EntLevInputs,0),MATCH(IV.SelectedCCYCode,IV.CurrencyOptions,0)):INDEX(IV.table,MATCH(B18,IV.EntLevInputs,0),MATCH(IV.SelectedCCYCode,IV.CurrencyOptions,0))
)/1000000)</f>
        <v/>
      </c>
      <c r="H20" s="83" t="str">
        <f t="shared" si="3"/>
        <v/>
      </c>
      <c r="J20" s="18" t="s">
        <v>30</v>
      </c>
      <c r="K20" s="77"/>
      <c r="L20" s="115"/>
      <c r="M20" s="115"/>
    </row>
    <row r="21" spans="2:13" s="15" customFormat="1" ht="17.25" customHeight="1">
      <c r="B21" s="26" t="s">
        <v>63</v>
      </c>
      <c r="C21" s="127"/>
      <c r="E21" s="142" t="s">
        <v>129</v>
      </c>
      <c r="F21" s="111"/>
      <c r="G21" s="113"/>
      <c r="H21" s="113"/>
      <c r="J21" s="102" t="s">
        <v>31</v>
      </c>
      <c r="K21" s="130">
        <v>7000</v>
      </c>
      <c r="L21" s="83"/>
      <c r="M21" s="83">
        <f>SUM(K21:L21)</f>
        <v>7000</v>
      </c>
    </row>
    <row r="22" spans="2:13" s="15" customFormat="1" ht="17.25" customHeight="1" thickBot="1">
      <c r="B22" s="26" t="s">
        <v>64</v>
      </c>
      <c r="C22" s="127"/>
      <c r="E22" s="143" t="s">
        <v>48</v>
      </c>
      <c r="F22" s="112"/>
      <c r="G22" s="91" t="str">
        <f>IF(FSOTFEx.SelectedCCY="","",(L8*-IV.HC.DepRate)
+(
(C15*INDEX(IV.table,MATCH(B15,IV.EntLevInputs,0),MATCH(IV.SelectedCCYCode,IV.CurrencyOptions,0))
+(C13*INDEX(IV.table,MATCH(B13,IV.EntLevInputs,0),MATCH(IV.SelectedCCYCode,IV.CurrencyOptions,0))))/1000000
))</f>
        <v/>
      </c>
      <c r="H22" s="83" t="str">
        <f t="shared" si="3"/>
        <v/>
      </c>
      <c r="J22" s="102" t="s">
        <v>117</v>
      </c>
      <c r="K22" s="126">
        <v>4000</v>
      </c>
      <c r="L22" s="83"/>
      <c r="M22" s="83">
        <f>SUM(K22:L22)</f>
        <v>4000</v>
      </c>
    </row>
    <row r="23" spans="2:13" s="15" customFormat="1" ht="17.25" customHeight="1" thickBot="1">
      <c r="B23" s="26" t="s">
        <v>68</v>
      </c>
      <c r="C23" s="127"/>
      <c r="E23" s="143" t="s">
        <v>125</v>
      </c>
      <c r="F23" s="111"/>
      <c r="G23" s="91" t="str">
        <f>IF(FSOTFEx.SelectedCCY="","",(
C31*INDEX(IV.table,MATCH(B31,IV.EntLevInputs,0),MATCH(IV.SelectedCCYCode,IV.CurrencyOptions,0))
-C32*INDEX(IV.table,MATCH(B32,IV.EntLevInputs,0),MATCH(IV.SelectedCCYCode,IV.CurrencyOptions,0))
)/1000000)</f>
        <v/>
      </c>
      <c r="H23" s="83" t="str">
        <f t="shared" si="3"/>
        <v/>
      </c>
      <c r="J23" s="17" t="s">
        <v>33</v>
      </c>
      <c r="K23" s="73">
        <f>SUM(K21:K22)</f>
        <v>11000</v>
      </c>
      <c r="L23" s="87">
        <f>SUM(L21:L22)</f>
        <v>0</v>
      </c>
      <c r="M23" s="84">
        <f>SUM(M21:M22)</f>
        <v>11000</v>
      </c>
    </row>
    <row r="24" spans="2:13" s="15" customFormat="1" ht="17.25" customHeight="1" thickBot="1">
      <c r="B24" s="26" t="s">
        <v>65</v>
      </c>
      <c r="C24" s="127"/>
      <c r="E24" s="17" t="s">
        <v>155</v>
      </c>
      <c r="F24" s="70">
        <f>F9+F10</f>
        <v>-15000</v>
      </c>
      <c r="G24" s="84">
        <f>G9+SUM(G10:G23)</f>
        <v>0</v>
      </c>
      <c r="H24" s="84">
        <f>H9+SUM(H10:H23)</f>
        <v>-15000</v>
      </c>
      <c r="J24" s="18" t="s">
        <v>14</v>
      </c>
      <c r="K24" s="78"/>
      <c r="L24" s="113"/>
      <c r="M24" s="113"/>
    </row>
    <row r="25" spans="2:13" s="15" customFormat="1" ht="17.25" customHeight="1">
      <c r="B25" s="26" t="s">
        <v>66</v>
      </c>
      <c r="C25" s="131"/>
      <c r="E25" s="20" t="s">
        <v>45</v>
      </c>
      <c r="F25" s="124"/>
      <c r="G25" s="83"/>
      <c r="H25" s="83">
        <f t="shared" ref="H25:H28" si="5">SUM(F25:G25)</f>
        <v>0</v>
      </c>
      <c r="J25" s="102" t="s">
        <v>32</v>
      </c>
      <c r="K25" s="124">
        <v>4000</v>
      </c>
      <c r="L25" s="83"/>
      <c r="M25" s="83">
        <f>SUM(K25:L25)</f>
        <v>4000</v>
      </c>
    </row>
    <row r="26" spans="2:13" s="15" customFormat="1" ht="17.25" customHeight="1">
      <c r="B26" s="26" t="s">
        <v>67</v>
      </c>
      <c r="C26" s="131"/>
      <c r="E26" s="17" t="s">
        <v>23</v>
      </c>
      <c r="F26" s="130"/>
      <c r="G26" s="83"/>
      <c r="H26" s="83">
        <f t="shared" si="5"/>
        <v>0</v>
      </c>
      <c r="J26" s="102" t="s">
        <v>31</v>
      </c>
      <c r="K26" s="126">
        <v>2000</v>
      </c>
      <c r="L26" s="83"/>
      <c r="M26" s="83">
        <f t="shared" ref="M26" si="6">SUM(K26:L26)</f>
        <v>2000</v>
      </c>
    </row>
    <row r="27" spans="2:13" s="15" customFormat="1" ht="17.25" customHeight="1" thickBot="1">
      <c r="B27" s="26" t="s">
        <v>78</v>
      </c>
      <c r="C27" s="127"/>
      <c r="E27" s="20" t="s">
        <v>46</v>
      </c>
      <c r="F27" s="132"/>
      <c r="G27" s="83"/>
      <c r="H27" s="83">
        <f t="shared" si="5"/>
        <v>0</v>
      </c>
      <c r="J27" s="102" t="s">
        <v>118</v>
      </c>
      <c r="K27" s="126">
        <v>1000</v>
      </c>
      <c r="L27" s="83"/>
      <c r="M27" s="83">
        <f t="shared" ref="M27" si="7">SUM(K27:L27)</f>
        <v>1000</v>
      </c>
    </row>
    <row r="28" spans="2:13" s="15" customFormat="1" ht="17.25" customHeight="1" thickBot="1">
      <c r="B28" s="26" t="s">
        <v>79</v>
      </c>
      <c r="C28" s="127"/>
      <c r="E28" s="143" t="s">
        <v>9</v>
      </c>
      <c r="F28" s="114"/>
      <c r="G28" s="91">
        <f>0-F27</f>
        <v>0</v>
      </c>
      <c r="H28" s="83">
        <f t="shared" si="5"/>
        <v>0</v>
      </c>
      <c r="J28" s="17" t="s">
        <v>15</v>
      </c>
      <c r="K28" s="73">
        <f>SUM(K25:K27)</f>
        <v>7000</v>
      </c>
      <c r="L28" s="87">
        <f>SUM(L25:L27)</f>
        <v>0</v>
      </c>
      <c r="M28" s="84">
        <f>SUM(M25:M27)</f>
        <v>7000</v>
      </c>
    </row>
    <row r="29" spans="2:13" s="15" customFormat="1" ht="17.25" customHeight="1" thickBot="1">
      <c r="B29" s="26" t="s">
        <v>80</v>
      </c>
      <c r="C29" s="127"/>
      <c r="E29" s="24" t="s">
        <v>156</v>
      </c>
      <c r="F29" s="71">
        <f>F24+SUM(F25:F28)</f>
        <v>-15000</v>
      </c>
      <c r="G29" s="85">
        <f>G24+SUM(G25:G28)</f>
        <v>0</v>
      </c>
      <c r="H29" s="86">
        <f>H24+SUM(H25:H28)</f>
        <v>-15000</v>
      </c>
      <c r="J29" s="22" t="s">
        <v>6</v>
      </c>
      <c r="K29" s="79">
        <f>K28+K23</f>
        <v>18000</v>
      </c>
      <c r="L29" s="84">
        <f>L28+L23</f>
        <v>0</v>
      </c>
      <c r="M29" s="84">
        <f>M23+M28</f>
        <v>18000</v>
      </c>
    </row>
    <row r="30" spans="2:13" s="15" customFormat="1" ht="17.25" customHeight="1" thickTop="1" thickBot="1">
      <c r="B30" s="26" t="s">
        <v>81</v>
      </c>
      <c r="C30" s="127"/>
      <c r="J30" s="22" t="s">
        <v>37</v>
      </c>
      <c r="K30" s="79">
        <f>K17-K29</f>
        <v>7000</v>
      </c>
      <c r="L30" s="84">
        <f>L17-L29</f>
        <v>0</v>
      </c>
      <c r="M30" s="84">
        <f>M17-M29</f>
        <v>7000</v>
      </c>
    </row>
    <row r="31" spans="2:13" s="15" customFormat="1" ht="17.25" customHeight="1">
      <c r="B31" s="26" t="s">
        <v>82</v>
      </c>
      <c r="C31" s="127"/>
      <c r="E31" s="89" t="s">
        <v>19</v>
      </c>
      <c r="F31" s="170" t="s">
        <v>169</v>
      </c>
      <c r="G31" s="170"/>
      <c r="H31" s="171"/>
      <c r="J31" s="20"/>
      <c r="K31" s="76"/>
      <c r="L31" s="116"/>
      <c r="M31" s="116"/>
    </row>
    <row r="32" spans="2:13" s="15" customFormat="1" ht="17.25" customHeight="1">
      <c r="B32" s="27" t="s">
        <v>83</v>
      </c>
      <c r="C32" s="127"/>
      <c r="E32" s="163" t="s">
        <v>168</v>
      </c>
      <c r="F32" s="164"/>
      <c r="G32" s="164"/>
      <c r="H32" s="165"/>
      <c r="J32" s="17" t="s">
        <v>38</v>
      </c>
      <c r="K32" s="76"/>
      <c r="L32" s="116"/>
      <c r="M32" s="116"/>
    </row>
    <row r="33" spans="2:13" s="15" customFormat="1" ht="17.25" customHeight="1">
      <c r="B33" s="120" t="s">
        <v>120</v>
      </c>
      <c r="C33" s="28" t="s">
        <v>56</v>
      </c>
      <c r="E33" s="163"/>
      <c r="F33" s="164"/>
      <c r="G33" s="164"/>
      <c r="H33" s="165"/>
      <c r="J33" s="103" t="s">
        <v>36</v>
      </c>
      <c r="K33" s="124">
        <v>500</v>
      </c>
      <c r="L33" s="82"/>
      <c r="M33" s="82">
        <f>SUM(K33:L33)</f>
        <v>500</v>
      </c>
    </row>
    <row r="34" spans="2:13" s="15" customFormat="1" ht="17.25" customHeight="1">
      <c r="B34" s="26" t="s">
        <v>77</v>
      </c>
      <c r="C34" s="127"/>
      <c r="E34" s="163"/>
      <c r="F34" s="164"/>
      <c r="G34" s="164"/>
      <c r="H34" s="165"/>
      <c r="J34" s="102" t="s">
        <v>7</v>
      </c>
      <c r="K34" s="126">
        <v>6000</v>
      </c>
      <c r="L34" s="83"/>
      <c r="M34" s="83">
        <f>SUM(K34:L34)</f>
        <v>6000</v>
      </c>
    </row>
    <row r="35" spans="2:13" s="15" customFormat="1" ht="17.25" customHeight="1" thickBot="1">
      <c r="B35" s="26" t="s">
        <v>71</v>
      </c>
      <c r="C35" s="127"/>
      <c r="E35" s="163"/>
      <c r="F35" s="164"/>
      <c r="G35" s="164"/>
      <c r="H35" s="165"/>
      <c r="J35" s="102" t="s">
        <v>119</v>
      </c>
      <c r="K35" s="133">
        <v>500</v>
      </c>
      <c r="L35" s="83"/>
      <c r="M35" s="83">
        <f>SUM(K35:L35)</f>
        <v>500</v>
      </c>
    </row>
    <row r="36" spans="2:13" s="15" customFormat="1" ht="17.25" customHeight="1" thickBot="1">
      <c r="B36" s="26" t="s">
        <v>72</v>
      </c>
      <c r="C36" s="127"/>
      <c r="E36" s="163"/>
      <c r="F36" s="164"/>
      <c r="G36" s="164"/>
      <c r="H36" s="165"/>
      <c r="J36" s="24" t="s">
        <v>22</v>
      </c>
      <c r="K36" s="80">
        <f>SUM(K33:K35)</f>
        <v>7000</v>
      </c>
      <c r="L36" s="85">
        <f>SUM(L33:L35)</f>
        <v>0</v>
      </c>
      <c r="M36" s="85">
        <f>SUM(K36:L36)</f>
        <v>7000</v>
      </c>
    </row>
    <row r="37" spans="2:13" s="15" customFormat="1" ht="17.25" customHeight="1" thickTop="1">
      <c r="B37" s="26" t="s">
        <v>73</v>
      </c>
      <c r="C37" s="127"/>
      <c r="E37" s="163"/>
      <c r="F37" s="164"/>
      <c r="G37" s="164"/>
      <c r="H37" s="165"/>
      <c r="J37" s="20"/>
      <c r="K37" s="78"/>
      <c r="L37" s="113"/>
      <c r="M37" s="113"/>
    </row>
    <row r="38" spans="2:13" s="15" customFormat="1" ht="17.25" customHeight="1" thickBot="1">
      <c r="B38" s="27" t="s">
        <v>84</v>
      </c>
      <c r="C38" s="127"/>
      <c r="E38" s="166"/>
      <c r="F38" s="167"/>
      <c r="G38" s="167"/>
      <c r="H38" s="168"/>
      <c r="J38" s="25" t="s">
        <v>16</v>
      </c>
      <c r="K38" s="81">
        <f>K17-K29-K36</f>
        <v>0</v>
      </c>
      <c r="L38" s="85">
        <f>L17-L29-L36</f>
        <v>0</v>
      </c>
      <c r="M38" s="85">
        <f>M17-M29-M36</f>
        <v>0</v>
      </c>
    </row>
    <row r="39" spans="2:13" ht="13.5" thickTop="1">
      <c r="E39" s="88"/>
      <c r="F39" s="88"/>
      <c r="G39" s="88"/>
      <c r="H39" s="88"/>
    </row>
    <row r="40" spans="2:13" hidden="1">
      <c r="E40" s="88"/>
      <c r="F40" s="88"/>
      <c r="G40" s="88"/>
      <c r="H40" s="88"/>
    </row>
    <row r="41" spans="2:13" hidden="1">
      <c r="E41" s="32"/>
      <c r="F41" s="32"/>
      <c r="G41" s="32"/>
      <c r="H41" s="32"/>
    </row>
    <row r="42" spans="2:13" hidden="1"/>
    <row r="43" spans="2:13" hidden="1"/>
  </sheetData>
  <sheetProtection algorithmName="SHA-1" hashValue="BiLhGF1EV6Us/h7sgl8xNDR2nqI=" saltValue="BTZEoDdDkwQxtOt0LkqRKw==" spinCount="100000" sheet="1" objects="1" selectLockedCells="1"/>
  <protectedRanges>
    <protectedRange sqref="F7:F8 F10 K12:K15 K6:K7 K9 K21:K22 F25:F27 K25:K27 K33:K35 C10:C32 C34:C38" name="editable"/>
  </protectedRanges>
  <mergeCells count="3">
    <mergeCell ref="E32:H38"/>
    <mergeCell ref="J2:J3"/>
    <mergeCell ref="F31:H31"/>
  </mergeCells>
  <dataValidations count="7">
    <dataValidation type="custom" showInputMessage="1" showErrorMessage="1" error="This button is a hyperlink to the introduction page and is not supposed to be edited. Please click cancel." sqref="C6">
      <formula1>"Return to intro page"</formula1>
    </dataValidation>
    <dataValidation type="decimal" operator="greaterThanOrEqual" allowBlank="1" showInputMessage="1" showErrorMessage="1" error="Please enter a positive numerical value." sqref="F7 K6 K8:K9 K12:K15 K21:K22 K25:K27 K33 C10:C13 C15 C17:C19 C34">
      <formula1>0</formula1>
    </dataValidation>
    <dataValidation type="decimal" operator="greaterThanOrEqual" allowBlank="1" showInputMessage="1" showErrorMessage="1" error="Please enter the turnover as a percentage." sqref="C14 C16">
      <formula1>0</formula1>
    </dataValidation>
    <dataValidation type="decimal" operator="lessThanOrEqual" allowBlank="1" showInputMessage="1" showErrorMessage="1" error="Please enter a negative numerical value." sqref="F8 F10 F25 F27">
      <formula1>0</formula1>
    </dataValidation>
    <dataValidation type="decimal" operator="greaterThanOrEqual" allowBlank="1" showInputMessage="1" showErrorMessage="1" error="Please enter a numerical value." sqref="C20:C32 C35:C38">
      <formula1>-10000000000000000000</formula1>
    </dataValidation>
    <dataValidation type="decimal" operator="greaterThanOrEqual" allowBlank="1" showInputMessage="1" showErrorMessage="1" error="Please enter a positive numerical value." prompt="For help, see FAQ #5 on the introduction page." sqref="G5">
      <formula1>0</formula1>
    </dataValidation>
    <dataValidation type="decimal" operator="lessThanOrEqual" allowBlank="1" showInputMessage="1" showErrorMessage="1" error="Please enter a negative numerical value." prompt="For help, see FAQ #5 on the introduction page." sqref="G6">
      <formula1>0</formula1>
    </dataValidation>
  </dataValidations>
  <hyperlinks>
    <hyperlink ref="C6" location="Intro!A1" display="Return to intro page"/>
  </hyperlinks>
  <pageMargins left="0.25" right="0.25" top="0.75" bottom="0.75" header="0.3" footer="0.3"/>
  <pageSetup paperSize="9" scale="4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your preferred reporting currency from the drop-down list">
          <x14:formula1>
            <xm:f>'Illustrative values'!$A$38:$A$59</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54"/>
  <sheetViews>
    <sheetView topLeftCell="Y1" zoomScale="80" zoomScaleNormal="80" zoomScaleSheetLayoutView="32" workbookViewId="0">
      <selection activeCell="AS23" sqref="AS23"/>
    </sheetView>
  </sheetViews>
  <sheetFormatPr defaultColWidth="9.1796875" defaultRowHeight="14.5"/>
  <cols>
    <col min="1" max="1" width="54.453125" style="1" hidden="1" customWidth="1"/>
    <col min="2" max="2" width="58.453125" style="1" hidden="1" customWidth="1"/>
    <col min="3" max="3" width="16.1796875" style="1" hidden="1" customWidth="1"/>
    <col min="4" max="5" width="11.26953125" style="1" hidden="1" customWidth="1"/>
    <col min="6" max="6" width="10.81640625" style="1" hidden="1" customWidth="1"/>
    <col min="7" max="7" width="11.81640625" style="1" hidden="1" customWidth="1"/>
    <col min="8" max="8" width="15.453125" style="1" hidden="1" customWidth="1"/>
    <col min="9" max="9" width="14.7265625" style="1" hidden="1" customWidth="1"/>
    <col min="10" max="10" width="11.54296875" style="1" hidden="1" customWidth="1"/>
    <col min="11" max="11" width="11.1796875" style="1" hidden="1" customWidth="1"/>
    <col min="12" max="12" width="10.81640625" style="1" hidden="1" customWidth="1"/>
    <col min="13" max="13" width="16.54296875" style="1" hidden="1" customWidth="1"/>
    <col min="14" max="14" width="12.7265625" style="1" hidden="1" customWidth="1"/>
    <col min="15" max="15" width="15.1796875" style="1" hidden="1" customWidth="1"/>
    <col min="16" max="16" width="9.81640625" style="1" hidden="1" customWidth="1"/>
    <col min="17" max="17" width="12" style="1" hidden="1" customWidth="1"/>
    <col min="18" max="18" width="12.26953125" style="1" hidden="1" customWidth="1"/>
    <col min="19" max="19" width="11.26953125" style="1" hidden="1" customWidth="1"/>
    <col min="20" max="20" width="11.81640625" style="1" hidden="1" customWidth="1"/>
    <col min="21" max="21" width="11.26953125" style="1" hidden="1" customWidth="1"/>
    <col min="22" max="22" width="12.54296875" style="1" hidden="1" customWidth="1"/>
    <col min="23" max="23" width="10.81640625" style="1" hidden="1" customWidth="1"/>
    <col min="24" max="24" width="11.81640625" style="1" hidden="1" customWidth="1"/>
    <col min="25" max="16384" width="9.1796875" style="1"/>
  </cols>
  <sheetData>
    <row r="1" spans="1:24">
      <c r="A1" s="95" t="s">
        <v>34</v>
      </c>
      <c r="B1" s="95"/>
      <c r="C1" s="118" t="s">
        <v>59</v>
      </c>
      <c r="D1" s="118" t="s">
        <v>90</v>
      </c>
      <c r="E1" s="118" t="s">
        <v>58</v>
      </c>
      <c r="F1" s="118" t="s">
        <v>52</v>
      </c>
      <c r="G1" s="118" t="s">
        <v>89</v>
      </c>
      <c r="H1" s="118" t="s">
        <v>95</v>
      </c>
      <c r="I1" s="118" t="s">
        <v>91</v>
      </c>
      <c r="J1" s="118" t="s">
        <v>98</v>
      </c>
      <c r="K1" s="118" t="s">
        <v>49</v>
      </c>
      <c r="L1" s="118" t="s">
        <v>50</v>
      </c>
      <c r="M1" s="118" t="s">
        <v>88</v>
      </c>
      <c r="N1" s="118" t="s">
        <v>92</v>
      </c>
      <c r="O1" s="118" t="s">
        <v>96</v>
      </c>
      <c r="P1" s="118" t="s">
        <v>97</v>
      </c>
      <c r="Q1" s="118" t="s">
        <v>57</v>
      </c>
      <c r="R1" s="118" t="s">
        <v>93</v>
      </c>
      <c r="S1" s="118" t="s">
        <v>101</v>
      </c>
      <c r="T1" s="118" t="s">
        <v>102</v>
      </c>
      <c r="U1" s="118" t="s">
        <v>99</v>
      </c>
      <c r="V1" s="118" t="s">
        <v>100</v>
      </c>
      <c r="W1" s="118" t="s">
        <v>51</v>
      </c>
      <c r="X1" s="118" t="s">
        <v>94</v>
      </c>
    </row>
    <row r="2" spans="1:24">
      <c r="A2" s="38" t="s">
        <v>55</v>
      </c>
      <c r="B2" s="38"/>
      <c r="C2" s="37"/>
      <c r="D2" s="37"/>
      <c r="E2" s="37"/>
      <c r="F2" s="37"/>
      <c r="G2" s="37"/>
      <c r="H2" s="37"/>
      <c r="I2" s="37"/>
      <c r="J2" s="37"/>
      <c r="K2" s="40"/>
      <c r="L2" s="37"/>
      <c r="M2" s="37"/>
      <c r="N2" s="37"/>
      <c r="O2" s="37"/>
      <c r="P2" s="37"/>
      <c r="Q2" s="37"/>
      <c r="R2" s="37"/>
      <c r="S2" s="37"/>
      <c r="T2" s="37"/>
      <c r="U2" s="37"/>
      <c r="V2" s="37"/>
      <c r="W2" s="37"/>
      <c r="X2" s="37"/>
    </row>
    <row r="3" spans="1:24">
      <c r="A3" s="38" t="s">
        <v>74</v>
      </c>
      <c r="B3" s="38"/>
      <c r="C3" s="39">
        <f t="shared" ref="C3:J12" si="0">$K3*C$38</f>
        <v>310968</v>
      </c>
      <c r="D3" s="39">
        <f t="shared" si="0"/>
        <v>817015.99999999988</v>
      </c>
      <c r="E3" s="39">
        <f t="shared" si="0"/>
        <v>304498</v>
      </c>
      <c r="F3" s="39">
        <f t="shared" si="0"/>
        <v>232598</v>
      </c>
      <c r="G3" s="39">
        <f t="shared" si="0"/>
        <v>1553219</v>
      </c>
      <c r="H3" s="39">
        <f t="shared" si="0"/>
        <v>691909060</v>
      </c>
      <c r="I3" s="39">
        <f t="shared" si="0"/>
        <v>135769720</v>
      </c>
      <c r="J3" s="39">
        <f t="shared" si="0"/>
        <v>1489391</v>
      </c>
      <c r="K3" s="98">
        <v>200000</v>
      </c>
      <c r="L3" s="93">
        <f t="shared" ref="L3:X12" si="1">$K3*L$38</f>
        <v>177021</v>
      </c>
      <c r="M3" s="39">
        <f t="shared" si="1"/>
        <v>15709226.000000002</v>
      </c>
      <c r="N3" s="39">
        <f t="shared" si="1"/>
        <v>26309506</v>
      </c>
      <c r="O3" s="39">
        <f t="shared" si="1"/>
        <v>261311852.99999997</v>
      </c>
      <c r="P3" s="39">
        <f t="shared" si="1"/>
        <v>71960</v>
      </c>
      <c r="Q3" s="39">
        <f t="shared" si="1"/>
        <v>4509481</v>
      </c>
      <c r="R3" s="39">
        <f t="shared" si="1"/>
        <v>1914524</v>
      </c>
      <c r="S3" s="39">
        <f t="shared" si="1"/>
        <v>894463</v>
      </c>
      <c r="T3" s="39">
        <f t="shared" si="1"/>
        <v>2009875.9999999998</v>
      </c>
      <c r="U3" s="39">
        <f t="shared" si="1"/>
        <v>319989</v>
      </c>
      <c r="V3" s="39">
        <f t="shared" si="1"/>
        <v>7724907</v>
      </c>
      <c r="W3" s="39">
        <f t="shared" si="1"/>
        <v>238504.99999999997</v>
      </c>
      <c r="X3" s="39">
        <f t="shared" si="1"/>
        <v>3083450</v>
      </c>
    </row>
    <row r="4" spans="1:24">
      <c r="A4" s="38" t="s">
        <v>75</v>
      </c>
      <c r="B4" s="38"/>
      <c r="C4" s="39">
        <f t="shared" si="0"/>
        <v>1010646</v>
      </c>
      <c r="D4" s="39">
        <f t="shared" si="0"/>
        <v>2655301.9999999995</v>
      </c>
      <c r="E4" s="39">
        <f t="shared" si="0"/>
        <v>989618.49999999988</v>
      </c>
      <c r="F4" s="39">
        <f t="shared" si="0"/>
        <v>755943.5</v>
      </c>
      <c r="G4" s="39">
        <f t="shared" si="0"/>
        <v>5047961.75</v>
      </c>
      <c r="H4" s="39">
        <f t="shared" si="0"/>
        <v>2248704445</v>
      </c>
      <c r="I4" s="39">
        <f t="shared" si="0"/>
        <v>441251590</v>
      </c>
      <c r="J4" s="39">
        <f t="shared" si="0"/>
        <v>4840520.75</v>
      </c>
      <c r="K4" s="98">
        <v>650000</v>
      </c>
      <c r="L4" s="39">
        <f t="shared" si="1"/>
        <v>575318.25</v>
      </c>
      <c r="M4" s="39">
        <f t="shared" si="1"/>
        <v>51054984.5</v>
      </c>
      <c r="N4" s="39">
        <f t="shared" si="1"/>
        <v>85505894.5</v>
      </c>
      <c r="O4" s="39">
        <f t="shared" si="1"/>
        <v>849263522.24999988</v>
      </c>
      <c r="P4" s="39">
        <f t="shared" si="1"/>
        <v>233870</v>
      </c>
      <c r="Q4" s="39">
        <f t="shared" si="1"/>
        <v>14655813.249999998</v>
      </c>
      <c r="R4" s="39">
        <f t="shared" si="1"/>
        <v>6222203</v>
      </c>
      <c r="S4" s="39">
        <f t="shared" si="1"/>
        <v>2907004.75</v>
      </c>
      <c r="T4" s="39">
        <f t="shared" si="1"/>
        <v>6532097</v>
      </c>
      <c r="U4" s="39">
        <f t="shared" si="1"/>
        <v>1039964.25</v>
      </c>
      <c r="V4" s="39">
        <f t="shared" si="1"/>
        <v>25105947.75</v>
      </c>
      <c r="W4" s="39">
        <f t="shared" si="1"/>
        <v>775141.24999999988</v>
      </c>
      <c r="X4" s="39">
        <f t="shared" si="1"/>
        <v>10021212.5</v>
      </c>
    </row>
    <row r="5" spans="1:24">
      <c r="A5" s="38" t="s">
        <v>76</v>
      </c>
      <c r="B5" s="38"/>
      <c r="C5" s="39">
        <f t="shared" si="0"/>
        <v>2332260</v>
      </c>
      <c r="D5" s="39">
        <f t="shared" si="0"/>
        <v>6127619.9999999991</v>
      </c>
      <c r="E5" s="39">
        <f t="shared" si="0"/>
        <v>2283735</v>
      </c>
      <c r="F5" s="39">
        <f t="shared" si="0"/>
        <v>1744485</v>
      </c>
      <c r="G5" s="39">
        <f t="shared" si="0"/>
        <v>11649142.5</v>
      </c>
      <c r="H5" s="39">
        <f t="shared" si="0"/>
        <v>5189317950</v>
      </c>
      <c r="I5" s="39">
        <f t="shared" si="0"/>
        <v>1018272900</v>
      </c>
      <c r="J5" s="39">
        <f t="shared" si="0"/>
        <v>11170432.5</v>
      </c>
      <c r="K5" s="98">
        <v>1500000</v>
      </c>
      <c r="L5" s="93">
        <f t="shared" si="1"/>
        <v>1327657.5</v>
      </c>
      <c r="M5" s="39">
        <f t="shared" si="1"/>
        <v>117819195.00000001</v>
      </c>
      <c r="N5" s="39">
        <f t="shared" si="1"/>
        <v>197321295</v>
      </c>
      <c r="O5" s="39">
        <f t="shared" si="1"/>
        <v>1959838897.4999998</v>
      </c>
      <c r="P5" s="39">
        <f t="shared" si="1"/>
        <v>539700</v>
      </c>
      <c r="Q5" s="39">
        <f t="shared" si="1"/>
        <v>33821107.5</v>
      </c>
      <c r="R5" s="39">
        <f t="shared" si="1"/>
        <v>14358930</v>
      </c>
      <c r="S5" s="39">
        <f t="shared" si="1"/>
        <v>6708472.5</v>
      </c>
      <c r="T5" s="39">
        <f t="shared" si="1"/>
        <v>15074069.999999998</v>
      </c>
      <c r="U5" s="39">
        <f t="shared" si="1"/>
        <v>2399917.5</v>
      </c>
      <c r="V5" s="39">
        <f t="shared" si="1"/>
        <v>57936802.5</v>
      </c>
      <c r="W5" s="39">
        <f t="shared" si="1"/>
        <v>1788787.4999999998</v>
      </c>
      <c r="X5" s="39">
        <f t="shared" si="1"/>
        <v>23125875</v>
      </c>
    </row>
    <row r="6" spans="1:24">
      <c r="A6" s="38" t="s">
        <v>159</v>
      </c>
      <c r="B6" s="3"/>
      <c r="C6" s="39">
        <f t="shared" si="0"/>
        <v>6219.36</v>
      </c>
      <c r="D6" s="39">
        <f t="shared" si="0"/>
        <v>16340.319999999998</v>
      </c>
      <c r="E6" s="39">
        <f t="shared" si="0"/>
        <v>6089.96</v>
      </c>
      <c r="F6" s="39">
        <f t="shared" si="0"/>
        <v>4651.96</v>
      </c>
      <c r="G6" s="39">
        <f t="shared" si="0"/>
        <v>31064.38</v>
      </c>
      <c r="H6" s="39">
        <f t="shared" si="0"/>
        <v>13838181.199999999</v>
      </c>
      <c r="I6" s="39">
        <f t="shared" si="0"/>
        <v>2715394.4</v>
      </c>
      <c r="J6" s="39">
        <f t="shared" si="0"/>
        <v>29787.82</v>
      </c>
      <c r="K6" s="98">
        <v>4000</v>
      </c>
      <c r="L6" s="39">
        <f t="shared" si="1"/>
        <v>3540.42</v>
      </c>
      <c r="M6" s="39">
        <f t="shared" si="1"/>
        <v>314184.52</v>
      </c>
      <c r="N6" s="93">
        <f t="shared" si="1"/>
        <v>526190.12</v>
      </c>
      <c r="O6" s="39">
        <f t="shared" si="1"/>
        <v>5226237.0599999996</v>
      </c>
      <c r="P6" s="39">
        <f t="shared" si="1"/>
        <v>1439.2</v>
      </c>
      <c r="Q6" s="39">
        <f t="shared" si="1"/>
        <v>90189.62</v>
      </c>
      <c r="R6" s="39">
        <f t="shared" si="1"/>
        <v>38290.480000000003</v>
      </c>
      <c r="S6" s="39">
        <f t="shared" si="1"/>
        <v>17889.259999999998</v>
      </c>
      <c r="T6" s="39">
        <f t="shared" si="1"/>
        <v>40197.519999999997</v>
      </c>
      <c r="U6" s="39">
        <f t="shared" si="1"/>
        <v>6399.78</v>
      </c>
      <c r="V6" s="39">
        <f t="shared" si="1"/>
        <v>154498.14000000001</v>
      </c>
      <c r="W6" s="39">
        <f t="shared" si="1"/>
        <v>4770.0999999999995</v>
      </c>
      <c r="X6" s="39">
        <f t="shared" si="1"/>
        <v>61669</v>
      </c>
    </row>
    <row r="7" spans="1:24">
      <c r="A7" s="38" t="s">
        <v>86</v>
      </c>
      <c r="B7" s="3"/>
      <c r="C7" s="39">
        <f t="shared" si="0"/>
        <v>0</v>
      </c>
      <c r="D7" s="39">
        <f t="shared" si="0"/>
        <v>0</v>
      </c>
      <c r="E7" s="39">
        <f t="shared" si="0"/>
        <v>0</v>
      </c>
      <c r="F7" s="39">
        <f t="shared" si="0"/>
        <v>0</v>
      </c>
      <c r="G7" s="39">
        <f t="shared" si="0"/>
        <v>0</v>
      </c>
      <c r="H7" s="39">
        <f t="shared" si="0"/>
        <v>0</v>
      </c>
      <c r="I7" s="39">
        <f t="shared" si="0"/>
        <v>0</v>
      </c>
      <c r="J7" s="39">
        <f t="shared" si="0"/>
        <v>0</v>
      </c>
      <c r="K7" s="30"/>
      <c r="L7" s="39">
        <f t="shared" si="1"/>
        <v>0</v>
      </c>
      <c r="M7" s="39">
        <f t="shared" si="1"/>
        <v>0</v>
      </c>
      <c r="N7" s="39">
        <f t="shared" si="1"/>
        <v>0</v>
      </c>
      <c r="O7" s="39">
        <f t="shared" si="1"/>
        <v>0</v>
      </c>
      <c r="P7" s="39">
        <f t="shared" si="1"/>
        <v>0</v>
      </c>
      <c r="Q7" s="39">
        <f t="shared" si="1"/>
        <v>0</v>
      </c>
      <c r="R7" s="39">
        <f t="shared" si="1"/>
        <v>0</v>
      </c>
      <c r="S7" s="39">
        <f t="shared" si="1"/>
        <v>0</v>
      </c>
      <c r="T7" s="39">
        <f t="shared" si="1"/>
        <v>0</v>
      </c>
      <c r="U7" s="39">
        <f t="shared" si="1"/>
        <v>0</v>
      </c>
      <c r="V7" s="39">
        <f t="shared" si="1"/>
        <v>0</v>
      </c>
      <c r="W7" s="39">
        <f t="shared" si="1"/>
        <v>0</v>
      </c>
      <c r="X7" s="39">
        <f t="shared" si="1"/>
        <v>0</v>
      </c>
    </row>
    <row r="8" spans="1:24">
      <c r="A8" s="38" t="s">
        <v>160</v>
      </c>
      <c r="B8" s="3"/>
      <c r="C8" s="39">
        <f t="shared" si="0"/>
        <v>15548.4</v>
      </c>
      <c r="D8" s="39">
        <f t="shared" si="0"/>
        <v>40850.799999999996</v>
      </c>
      <c r="E8" s="39">
        <f t="shared" si="0"/>
        <v>15224.9</v>
      </c>
      <c r="F8" s="39">
        <f t="shared" si="0"/>
        <v>11629.9</v>
      </c>
      <c r="G8" s="39">
        <f t="shared" si="0"/>
        <v>77660.95</v>
      </c>
      <c r="H8" s="39">
        <f t="shared" si="0"/>
        <v>34595453</v>
      </c>
      <c r="I8" s="39">
        <f t="shared" si="0"/>
        <v>6788486</v>
      </c>
      <c r="J8" s="93">
        <f t="shared" si="0"/>
        <v>74469.55</v>
      </c>
      <c r="K8" s="98">
        <v>10000</v>
      </c>
      <c r="L8" s="39">
        <f t="shared" si="1"/>
        <v>8851.0500000000011</v>
      </c>
      <c r="M8" s="39">
        <f t="shared" si="1"/>
        <v>785461.3</v>
      </c>
      <c r="N8" s="93">
        <f t="shared" si="1"/>
        <v>1315475.3</v>
      </c>
      <c r="O8" s="39">
        <f t="shared" si="1"/>
        <v>13065592.649999999</v>
      </c>
      <c r="P8" s="39">
        <f t="shared" si="1"/>
        <v>3598</v>
      </c>
      <c r="Q8" s="39">
        <f t="shared" si="1"/>
        <v>225474.05</v>
      </c>
      <c r="R8" s="39">
        <f t="shared" si="1"/>
        <v>95726.200000000012</v>
      </c>
      <c r="S8" s="39">
        <f t="shared" si="1"/>
        <v>44723.15</v>
      </c>
      <c r="T8" s="39">
        <f t="shared" si="1"/>
        <v>100493.79999999999</v>
      </c>
      <c r="U8" s="39">
        <f t="shared" si="1"/>
        <v>15999.449999999999</v>
      </c>
      <c r="V8" s="39">
        <f t="shared" si="1"/>
        <v>386245.35000000003</v>
      </c>
      <c r="W8" s="39">
        <f t="shared" si="1"/>
        <v>11925.249999999998</v>
      </c>
      <c r="X8" s="39">
        <f t="shared" si="1"/>
        <v>154172.5</v>
      </c>
    </row>
    <row r="9" spans="1:24">
      <c r="A9" s="38" t="s">
        <v>85</v>
      </c>
      <c r="B9" s="3"/>
      <c r="C9" s="39">
        <f t="shared" si="0"/>
        <v>0</v>
      </c>
      <c r="D9" s="39">
        <f t="shared" si="0"/>
        <v>0</v>
      </c>
      <c r="E9" s="39">
        <f t="shared" si="0"/>
        <v>0</v>
      </c>
      <c r="F9" s="39">
        <f t="shared" si="0"/>
        <v>0</v>
      </c>
      <c r="G9" s="39">
        <f t="shared" si="0"/>
        <v>0</v>
      </c>
      <c r="H9" s="39">
        <f t="shared" si="0"/>
        <v>0</v>
      </c>
      <c r="I9" s="39">
        <f t="shared" si="0"/>
        <v>0</v>
      </c>
      <c r="J9" s="93">
        <f t="shared" si="0"/>
        <v>0</v>
      </c>
      <c r="K9" s="30"/>
      <c r="L9" s="39">
        <f t="shared" si="1"/>
        <v>0</v>
      </c>
      <c r="M9" s="39">
        <f t="shared" si="1"/>
        <v>0</v>
      </c>
      <c r="N9" s="39">
        <f t="shared" si="1"/>
        <v>0</v>
      </c>
      <c r="O9" s="39">
        <f t="shared" si="1"/>
        <v>0</v>
      </c>
      <c r="P9" s="39">
        <f t="shared" si="1"/>
        <v>0</v>
      </c>
      <c r="Q9" s="39">
        <f t="shared" si="1"/>
        <v>0</v>
      </c>
      <c r="R9" s="39">
        <f t="shared" si="1"/>
        <v>0</v>
      </c>
      <c r="S9" s="39">
        <f t="shared" si="1"/>
        <v>0</v>
      </c>
      <c r="T9" s="39">
        <f t="shared" si="1"/>
        <v>0</v>
      </c>
      <c r="U9" s="39">
        <f t="shared" si="1"/>
        <v>0</v>
      </c>
      <c r="V9" s="39">
        <f t="shared" si="1"/>
        <v>0</v>
      </c>
      <c r="W9" s="39">
        <f t="shared" si="1"/>
        <v>0</v>
      </c>
      <c r="X9" s="39">
        <f t="shared" si="1"/>
        <v>0</v>
      </c>
    </row>
    <row r="10" spans="1:24">
      <c r="A10" s="38" t="s">
        <v>69</v>
      </c>
      <c r="B10" s="3"/>
      <c r="C10" s="39">
        <f t="shared" si="0"/>
        <v>342064.8</v>
      </c>
      <c r="D10" s="39">
        <f t="shared" si="0"/>
        <v>898717.59999999986</v>
      </c>
      <c r="E10" s="39">
        <f t="shared" si="0"/>
        <v>334947.8</v>
      </c>
      <c r="F10" s="39">
        <f t="shared" si="0"/>
        <v>255857.8</v>
      </c>
      <c r="G10" s="39">
        <f t="shared" si="0"/>
        <v>1708540.9</v>
      </c>
      <c r="H10" s="39">
        <f t="shared" si="0"/>
        <v>761099966</v>
      </c>
      <c r="I10" s="39">
        <f t="shared" si="0"/>
        <v>149346692</v>
      </c>
      <c r="J10" s="93">
        <f t="shared" si="0"/>
        <v>1638330.1</v>
      </c>
      <c r="K10" s="98">
        <v>220000</v>
      </c>
      <c r="L10" s="93">
        <f t="shared" si="1"/>
        <v>194723.1</v>
      </c>
      <c r="M10" s="39">
        <f t="shared" si="1"/>
        <v>17280148.600000001</v>
      </c>
      <c r="N10" s="39">
        <f t="shared" si="1"/>
        <v>28940456.599999998</v>
      </c>
      <c r="O10" s="39">
        <f t="shared" si="1"/>
        <v>287443038.29999995</v>
      </c>
      <c r="P10" s="39">
        <f t="shared" si="1"/>
        <v>79156</v>
      </c>
      <c r="Q10" s="39">
        <f t="shared" si="1"/>
        <v>4960429.0999999996</v>
      </c>
      <c r="R10" s="39">
        <f t="shared" si="1"/>
        <v>2105976.4</v>
      </c>
      <c r="S10" s="39">
        <f t="shared" si="1"/>
        <v>983909.3</v>
      </c>
      <c r="T10" s="39">
        <f t="shared" si="1"/>
        <v>2210863.5999999996</v>
      </c>
      <c r="U10" s="39">
        <f t="shared" si="1"/>
        <v>351987.89999999997</v>
      </c>
      <c r="V10" s="39">
        <f t="shared" si="1"/>
        <v>8497397.7000000011</v>
      </c>
      <c r="W10" s="39">
        <f t="shared" si="1"/>
        <v>262355.49999999994</v>
      </c>
      <c r="X10" s="39">
        <f t="shared" si="1"/>
        <v>3391795</v>
      </c>
    </row>
    <row r="11" spans="1:24">
      <c r="A11" s="38" t="s">
        <v>70</v>
      </c>
      <c r="B11" s="3"/>
      <c r="C11" s="39">
        <f t="shared" si="0"/>
        <v>77742</v>
      </c>
      <c r="D11" s="39">
        <f t="shared" si="0"/>
        <v>204253.99999999997</v>
      </c>
      <c r="E11" s="39">
        <f t="shared" si="0"/>
        <v>76124.5</v>
      </c>
      <c r="F11" s="39">
        <f t="shared" si="0"/>
        <v>58149.5</v>
      </c>
      <c r="G11" s="39">
        <f t="shared" si="0"/>
        <v>388304.75</v>
      </c>
      <c r="H11" s="39">
        <f t="shared" si="0"/>
        <v>172977265</v>
      </c>
      <c r="I11" s="39">
        <f t="shared" si="0"/>
        <v>33942430</v>
      </c>
      <c r="J11" s="93">
        <f t="shared" si="0"/>
        <v>372347.75</v>
      </c>
      <c r="K11" s="98">
        <v>50000</v>
      </c>
      <c r="L11" s="93">
        <f t="shared" si="1"/>
        <v>44255.25</v>
      </c>
      <c r="M11" s="39">
        <f t="shared" si="1"/>
        <v>3927306.5000000005</v>
      </c>
      <c r="N11" s="39">
        <f t="shared" si="1"/>
        <v>6577376.5</v>
      </c>
      <c r="O11" s="39">
        <f t="shared" si="1"/>
        <v>65327963.249999993</v>
      </c>
      <c r="P11" s="39">
        <f t="shared" si="1"/>
        <v>17990</v>
      </c>
      <c r="Q11" s="39">
        <f t="shared" si="1"/>
        <v>1127370.25</v>
      </c>
      <c r="R11" s="39">
        <f t="shared" si="1"/>
        <v>478631</v>
      </c>
      <c r="S11" s="39">
        <f t="shared" si="1"/>
        <v>223615.75</v>
      </c>
      <c r="T11" s="39">
        <f t="shared" si="1"/>
        <v>502468.99999999994</v>
      </c>
      <c r="U11" s="39">
        <f t="shared" si="1"/>
        <v>79997.25</v>
      </c>
      <c r="V11" s="39">
        <f t="shared" si="1"/>
        <v>1931226.75</v>
      </c>
      <c r="W11" s="39">
        <f t="shared" si="1"/>
        <v>59626.249999999993</v>
      </c>
      <c r="X11" s="39">
        <f t="shared" si="1"/>
        <v>770862.5</v>
      </c>
    </row>
    <row r="12" spans="1:24">
      <c r="A12" s="38" t="s">
        <v>62</v>
      </c>
      <c r="B12" s="3"/>
      <c r="C12" s="39">
        <f t="shared" si="0"/>
        <v>108.83880000000001</v>
      </c>
      <c r="D12" s="39">
        <f t="shared" si="0"/>
        <v>285.95559999999995</v>
      </c>
      <c r="E12" s="39">
        <f t="shared" si="0"/>
        <v>106.57429999999999</v>
      </c>
      <c r="F12" s="39">
        <f t="shared" si="0"/>
        <v>81.409300000000002</v>
      </c>
      <c r="G12" s="39">
        <f t="shared" si="0"/>
        <v>543.62665000000004</v>
      </c>
      <c r="H12" s="39">
        <f t="shared" si="0"/>
        <v>242168.17099999997</v>
      </c>
      <c r="I12" s="39">
        <f t="shared" si="0"/>
        <v>47519.402000000002</v>
      </c>
      <c r="J12" s="39">
        <f t="shared" si="0"/>
        <v>521.28684999999996</v>
      </c>
      <c r="K12" s="30">
        <v>70</v>
      </c>
      <c r="L12" s="93">
        <f t="shared" si="1"/>
        <v>61.957350000000005</v>
      </c>
      <c r="M12" s="39">
        <f t="shared" si="1"/>
        <v>5498.2291000000005</v>
      </c>
      <c r="N12" s="39">
        <f t="shared" si="1"/>
        <v>9208.3271000000004</v>
      </c>
      <c r="O12" s="39">
        <f t="shared" si="1"/>
        <v>91459.148549999984</v>
      </c>
      <c r="P12" s="39">
        <f t="shared" si="1"/>
        <v>25.186</v>
      </c>
      <c r="Q12" s="39">
        <f t="shared" si="1"/>
        <v>1578.3183499999998</v>
      </c>
      <c r="R12" s="39">
        <f t="shared" si="1"/>
        <v>670.08339999999998</v>
      </c>
      <c r="S12" s="39">
        <f t="shared" si="1"/>
        <v>313.06205</v>
      </c>
      <c r="T12" s="39">
        <f t="shared" si="1"/>
        <v>703.45659999999998</v>
      </c>
      <c r="U12" s="39">
        <f t="shared" si="1"/>
        <v>111.99615</v>
      </c>
      <c r="V12" s="39">
        <f t="shared" si="1"/>
        <v>2703.7174500000001</v>
      </c>
      <c r="W12" s="39">
        <f t="shared" si="1"/>
        <v>83.476749999999981</v>
      </c>
      <c r="X12" s="39">
        <f t="shared" si="1"/>
        <v>1079.2075</v>
      </c>
    </row>
    <row r="13" spans="1:24">
      <c r="A13" s="38" t="s">
        <v>63</v>
      </c>
      <c r="B13" s="3"/>
      <c r="C13" s="39">
        <f t="shared" ref="C13:J22" si="2">$K13*C$38</f>
        <v>85516.2</v>
      </c>
      <c r="D13" s="39">
        <f t="shared" si="2"/>
        <v>224679.39999999997</v>
      </c>
      <c r="E13" s="39">
        <f t="shared" si="2"/>
        <v>83736.95</v>
      </c>
      <c r="F13" s="39">
        <f t="shared" si="2"/>
        <v>63964.45</v>
      </c>
      <c r="G13" s="39">
        <f t="shared" si="2"/>
        <v>427135.22499999998</v>
      </c>
      <c r="H13" s="39">
        <f t="shared" si="2"/>
        <v>190274991.5</v>
      </c>
      <c r="I13" s="39">
        <f t="shared" si="2"/>
        <v>37336673</v>
      </c>
      <c r="J13" s="93">
        <f t="shared" si="2"/>
        <v>409582.52500000002</v>
      </c>
      <c r="K13" s="98">
        <v>55000</v>
      </c>
      <c r="L13" s="39">
        <f t="shared" ref="L13:X22" si="3">$K13*L$38</f>
        <v>48680.775000000001</v>
      </c>
      <c r="M13" s="39">
        <f t="shared" si="3"/>
        <v>4320037.1500000004</v>
      </c>
      <c r="N13" s="39">
        <f t="shared" si="3"/>
        <v>7235114.1499999994</v>
      </c>
      <c r="O13" s="39">
        <f t="shared" si="3"/>
        <v>71860759.574999988</v>
      </c>
      <c r="P13" s="39">
        <f t="shared" si="3"/>
        <v>19789</v>
      </c>
      <c r="Q13" s="39">
        <f t="shared" si="3"/>
        <v>1240107.2749999999</v>
      </c>
      <c r="R13" s="39">
        <f t="shared" si="3"/>
        <v>526494.1</v>
      </c>
      <c r="S13" s="39">
        <f t="shared" si="3"/>
        <v>245977.32500000001</v>
      </c>
      <c r="T13" s="39">
        <f t="shared" si="3"/>
        <v>552715.89999999991</v>
      </c>
      <c r="U13" s="39">
        <f t="shared" si="3"/>
        <v>87996.974999999991</v>
      </c>
      <c r="V13" s="39">
        <f t="shared" si="3"/>
        <v>2124349.4250000003</v>
      </c>
      <c r="W13" s="39">
        <f t="shared" si="3"/>
        <v>65588.874999999985</v>
      </c>
      <c r="X13" s="39">
        <f t="shared" si="3"/>
        <v>847948.75</v>
      </c>
    </row>
    <row r="14" spans="1:24">
      <c r="A14" s="38" t="s">
        <v>64</v>
      </c>
      <c r="B14" s="3"/>
      <c r="C14" s="39">
        <f t="shared" si="2"/>
        <v>13993.56</v>
      </c>
      <c r="D14" s="39">
        <f t="shared" si="2"/>
        <v>36765.719999999994</v>
      </c>
      <c r="E14" s="39">
        <f t="shared" si="2"/>
        <v>13702.41</v>
      </c>
      <c r="F14" s="39">
        <f t="shared" si="2"/>
        <v>10466.91</v>
      </c>
      <c r="G14" s="39">
        <f t="shared" si="2"/>
        <v>69894.854999999996</v>
      </c>
      <c r="H14" s="39">
        <f t="shared" si="2"/>
        <v>31135907.699999999</v>
      </c>
      <c r="I14" s="39">
        <f t="shared" si="2"/>
        <v>6109637.4000000004</v>
      </c>
      <c r="J14" s="93">
        <f t="shared" si="2"/>
        <v>67022.595000000001</v>
      </c>
      <c r="K14" s="31">
        <v>9000</v>
      </c>
      <c r="L14" s="39">
        <f t="shared" si="3"/>
        <v>7965.9450000000006</v>
      </c>
      <c r="M14" s="39">
        <f t="shared" si="3"/>
        <v>706915.17</v>
      </c>
      <c r="N14" s="39">
        <f t="shared" si="3"/>
        <v>1183927.77</v>
      </c>
      <c r="O14" s="39">
        <f t="shared" si="3"/>
        <v>11759033.384999998</v>
      </c>
      <c r="P14" s="39">
        <f t="shared" si="3"/>
        <v>3238.2000000000003</v>
      </c>
      <c r="Q14" s="39">
        <f t="shared" si="3"/>
        <v>202926.64499999999</v>
      </c>
      <c r="R14" s="39">
        <f t="shared" si="3"/>
        <v>86153.58</v>
      </c>
      <c r="S14" s="39">
        <f t="shared" si="3"/>
        <v>40250.834999999999</v>
      </c>
      <c r="T14" s="39">
        <f t="shared" si="3"/>
        <v>90444.42</v>
      </c>
      <c r="U14" s="39">
        <f t="shared" si="3"/>
        <v>14399.504999999999</v>
      </c>
      <c r="V14" s="39">
        <f t="shared" si="3"/>
        <v>347620.815</v>
      </c>
      <c r="W14" s="39">
        <f t="shared" si="3"/>
        <v>10732.724999999999</v>
      </c>
      <c r="X14" s="39">
        <f t="shared" si="3"/>
        <v>138755.25</v>
      </c>
    </row>
    <row r="15" spans="1:24">
      <c r="A15" s="38" t="s">
        <v>68</v>
      </c>
      <c r="B15" s="3"/>
      <c r="C15" s="39">
        <f t="shared" si="2"/>
        <v>31096.799999999999</v>
      </c>
      <c r="D15" s="39">
        <f t="shared" si="2"/>
        <v>81701.599999999991</v>
      </c>
      <c r="E15" s="39">
        <f t="shared" si="2"/>
        <v>30449.8</v>
      </c>
      <c r="F15" s="39">
        <f t="shared" si="2"/>
        <v>23259.8</v>
      </c>
      <c r="G15" s="39">
        <f t="shared" si="2"/>
        <v>155321.9</v>
      </c>
      <c r="H15" s="39">
        <f t="shared" si="2"/>
        <v>69190906</v>
      </c>
      <c r="I15" s="39">
        <f t="shared" si="2"/>
        <v>13576972</v>
      </c>
      <c r="J15" s="93">
        <f t="shared" si="2"/>
        <v>148939.1</v>
      </c>
      <c r="K15" s="98">
        <v>20000</v>
      </c>
      <c r="L15" s="39">
        <f t="shared" si="3"/>
        <v>17702.100000000002</v>
      </c>
      <c r="M15" s="39">
        <f t="shared" si="3"/>
        <v>1570922.6</v>
      </c>
      <c r="N15" s="39">
        <f t="shared" si="3"/>
        <v>2630950.6</v>
      </c>
      <c r="O15" s="39">
        <f t="shared" si="3"/>
        <v>26131185.299999997</v>
      </c>
      <c r="P15" s="39">
        <f t="shared" si="3"/>
        <v>7196</v>
      </c>
      <c r="Q15" s="39">
        <f t="shared" si="3"/>
        <v>450948.1</v>
      </c>
      <c r="R15" s="39">
        <f t="shared" si="3"/>
        <v>191452.40000000002</v>
      </c>
      <c r="S15" s="39">
        <f t="shared" si="3"/>
        <v>89446.3</v>
      </c>
      <c r="T15" s="39">
        <f t="shared" si="3"/>
        <v>200987.59999999998</v>
      </c>
      <c r="U15" s="39">
        <f t="shared" si="3"/>
        <v>31998.899999999998</v>
      </c>
      <c r="V15" s="39">
        <f t="shared" si="3"/>
        <v>772490.70000000007</v>
      </c>
      <c r="W15" s="39">
        <f t="shared" si="3"/>
        <v>23850.499999999996</v>
      </c>
      <c r="X15" s="39">
        <f t="shared" si="3"/>
        <v>308345</v>
      </c>
    </row>
    <row r="16" spans="1:24">
      <c r="A16" s="38" t="s">
        <v>65</v>
      </c>
      <c r="B16" s="3"/>
      <c r="C16" s="4">
        <f t="shared" si="2"/>
        <v>10.88388</v>
      </c>
      <c r="D16" s="4">
        <f t="shared" si="2"/>
        <v>28.595559999999999</v>
      </c>
      <c r="E16" s="4">
        <f t="shared" si="2"/>
        <v>10.65743</v>
      </c>
      <c r="F16" s="4">
        <f t="shared" si="2"/>
        <v>8.1409299999999991</v>
      </c>
      <c r="G16" s="4">
        <f t="shared" si="2"/>
        <v>54.362665</v>
      </c>
      <c r="H16" s="4">
        <f t="shared" si="2"/>
        <v>24216.8171</v>
      </c>
      <c r="I16" s="4">
        <f t="shared" si="2"/>
        <v>4751.9402</v>
      </c>
      <c r="J16" s="96">
        <f t="shared" si="2"/>
        <v>52.128684999999997</v>
      </c>
      <c r="K16" s="30">
        <v>7</v>
      </c>
      <c r="L16" s="96">
        <f t="shared" si="3"/>
        <v>6.195735</v>
      </c>
      <c r="M16" s="4">
        <f t="shared" si="3"/>
        <v>549.82291000000009</v>
      </c>
      <c r="N16" s="4">
        <f t="shared" si="3"/>
        <v>920.83270999999991</v>
      </c>
      <c r="O16" s="4">
        <f t="shared" si="3"/>
        <v>9145.9148549999991</v>
      </c>
      <c r="P16" s="4">
        <f t="shared" si="3"/>
        <v>2.5186000000000002</v>
      </c>
      <c r="Q16" s="4">
        <f t="shared" si="3"/>
        <v>157.83183499999998</v>
      </c>
      <c r="R16" s="4">
        <f t="shared" si="3"/>
        <v>67.008340000000004</v>
      </c>
      <c r="S16" s="4">
        <f t="shared" si="3"/>
        <v>31.306204999999999</v>
      </c>
      <c r="T16" s="4">
        <f t="shared" si="3"/>
        <v>70.345659999999995</v>
      </c>
      <c r="U16" s="4">
        <f t="shared" si="3"/>
        <v>11.199615</v>
      </c>
      <c r="V16" s="4">
        <f t="shared" si="3"/>
        <v>270.37174500000003</v>
      </c>
      <c r="W16" s="4">
        <f t="shared" si="3"/>
        <v>8.3476749999999988</v>
      </c>
      <c r="X16" s="4">
        <f t="shared" si="3"/>
        <v>107.92075</v>
      </c>
    </row>
    <row r="17" spans="1:24">
      <c r="A17" s="38" t="s">
        <v>66</v>
      </c>
      <c r="B17" s="3"/>
      <c r="C17" s="4">
        <f t="shared" si="2"/>
        <v>0.31096800000000002</v>
      </c>
      <c r="D17" s="4">
        <f t="shared" si="2"/>
        <v>0.81701599999999996</v>
      </c>
      <c r="E17" s="4">
        <f t="shared" si="2"/>
        <v>0.30449799999999999</v>
      </c>
      <c r="F17" s="4">
        <f t="shared" si="2"/>
        <v>0.232598</v>
      </c>
      <c r="G17" s="4">
        <f t="shared" si="2"/>
        <v>1.5532190000000001</v>
      </c>
      <c r="H17" s="4">
        <f t="shared" si="2"/>
        <v>691.90905999999995</v>
      </c>
      <c r="I17" s="4">
        <f t="shared" si="2"/>
        <v>135.76972000000001</v>
      </c>
      <c r="J17" s="4">
        <f t="shared" si="2"/>
        <v>1.4893910000000001</v>
      </c>
      <c r="K17" s="30">
        <v>0.2</v>
      </c>
      <c r="L17" s="4">
        <f t="shared" si="3"/>
        <v>0.17702100000000001</v>
      </c>
      <c r="M17" s="4">
        <f t="shared" si="3"/>
        <v>15.709226000000001</v>
      </c>
      <c r="N17" s="4">
        <f t="shared" si="3"/>
        <v>26.309505999999999</v>
      </c>
      <c r="O17" s="4">
        <f t="shared" si="3"/>
        <v>261.31185299999999</v>
      </c>
      <c r="P17" s="4">
        <f t="shared" si="3"/>
        <v>7.196000000000001E-2</v>
      </c>
      <c r="Q17" s="4">
        <f t="shared" si="3"/>
        <v>4.5094810000000001</v>
      </c>
      <c r="R17" s="4">
        <f t="shared" si="3"/>
        <v>1.9145240000000001</v>
      </c>
      <c r="S17" s="4">
        <f t="shared" si="3"/>
        <v>0.89446300000000001</v>
      </c>
      <c r="T17" s="4">
        <f t="shared" si="3"/>
        <v>2.0098759999999998</v>
      </c>
      <c r="U17" s="4">
        <f t="shared" si="3"/>
        <v>0.31998900000000002</v>
      </c>
      <c r="V17" s="4">
        <f t="shared" si="3"/>
        <v>7.7249070000000009</v>
      </c>
      <c r="W17" s="4">
        <f t="shared" si="3"/>
        <v>0.23850499999999997</v>
      </c>
      <c r="X17" s="4">
        <f t="shared" si="3"/>
        <v>3.08345</v>
      </c>
    </row>
    <row r="18" spans="1:24">
      <c r="A18" s="38" t="s">
        <v>67</v>
      </c>
      <c r="B18" s="3"/>
      <c r="C18" s="4">
        <f t="shared" si="2"/>
        <v>2.3322599999999998</v>
      </c>
      <c r="D18" s="4">
        <f t="shared" si="2"/>
        <v>6.1276199999999994</v>
      </c>
      <c r="E18" s="4">
        <f t="shared" si="2"/>
        <v>2.2837350000000001</v>
      </c>
      <c r="F18" s="4">
        <f t="shared" si="2"/>
        <v>1.7444850000000001</v>
      </c>
      <c r="G18" s="4">
        <f t="shared" si="2"/>
        <v>11.6491425</v>
      </c>
      <c r="H18" s="4">
        <f t="shared" si="2"/>
        <v>5189.3179499999997</v>
      </c>
      <c r="I18" s="4">
        <f t="shared" si="2"/>
        <v>1018.2729</v>
      </c>
      <c r="J18" s="4">
        <f t="shared" si="2"/>
        <v>11.1704325</v>
      </c>
      <c r="K18" s="30">
        <v>1.5</v>
      </c>
      <c r="L18" s="96">
        <f t="shared" si="3"/>
        <v>1.3276574999999999</v>
      </c>
      <c r="M18" s="4">
        <f t="shared" si="3"/>
        <v>117.81919500000001</v>
      </c>
      <c r="N18" s="4">
        <f t="shared" si="3"/>
        <v>197.32129499999999</v>
      </c>
      <c r="O18" s="4">
        <f t="shared" si="3"/>
        <v>1959.8388974999998</v>
      </c>
      <c r="P18" s="4">
        <f t="shared" si="3"/>
        <v>0.53970000000000007</v>
      </c>
      <c r="Q18" s="4">
        <f t="shared" si="3"/>
        <v>33.821107499999997</v>
      </c>
      <c r="R18" s="4">
        <f t="shared" si="3"/>
        <v>14.358930000000001</v>
      </c>
      <c r="S18" s="4">
        <f t="shared" si="3"/>
        <v>6.7084725000000001</v>
      </c>
      <c r="T18" s="4">
        <f t="shared" si="3"/>
        <v>15.074069999999999</v>
      </c>
      <c r="U18" s="4">
        <f t="shared" si="3"/>
        <v>2.3999174999999999</v>
      </c>
      <c r="V18" s="4">
        <f t="shared" si="3"/>
        <v>57.936802499999999</v>
      </c>
      <c r="W18" s="4">
        <f t="shared" si="3"/>
        <v>1.7887874999999998</v>
      </c>
      <c r="X18" s="4">
        <f t="shared" si="3"/>
        <v>23.125875000000001</v>
      </c>
    </row>
    <row r="19" spans="1:24">
      <c r="A19" s="38" t="s">
        <v>78</v>
      </c>
      <c r="B19" s="3"/>
      <c r="C19" s="39">
        <f t="shared" si="2"/>
        <v>7774.2</v>
      </c>
      <c r="D19" s="39">
        <f t="shared" si="2"/>
        <v>20425.399999999998</v>
      </c>
      <c r="E19" s="39">
        <f t="shared" si="2"/>
        <v>7612.45</v>
      </c>
      <c r="F19" s="39">
        <f t="shared" si="2"/>
        <v>5814.95</v>
      </c>
      <c r="G19" s="39">
        <f t="shared" si="2"/>
        <v>38830.474999999999</v>
      </c>
      <c r="H19" s="39">
        <f t="shared" si="2"/>
        <v>17297726.5</v>
      </c>
      <c r="I19" s="39">
        <f t="shared" si="2"/>
        <v>3394243</v>
      </c>
      <c r="J19" s="93">
        <f t="shared" si="2"/>
        <v>37234.775000000001</v>
      </c>
      <c r="K19" s="98">
        <v>5000</v>
      </c>
      <c r="L19" s="93">
        <f t="shared" si="3"/>
        <v>4425.5250000000005</v>
      </c>
      <c r="M19" s="39">
        <f t="shared" si="3"/>
        <v>392730.65</v>
      </c>
      <c r="N19" s="39">
        <f t="shared" si="3"/>
        <v>657737.65</v>
      </c>
      <c r="O19" s="39">
        <f t="shared" si="3"/>
        <v>6532796.3249999993</v>
      </c>
      <c r="P19" s="39">
        <f t="shared" si="3"/>
        <v>1799</v>
      </c>
      <c r="Q19" s="39">
        <f t="shared" si="3"/>
        <v>112737.02499999999</v>
      </c>
      <c r="R19" s="39">
        <f t="shared" si="3"/>
        <v>47863.100000000006</v>
      </c>
      <c r="S19" s="39">
        <f t="shared" si="3"/>
        <v>22361.575000000001</v>
      </c>
      <c r="T19" s="39">
        <f t="shared" si="3"/>
        <v>50246.899999999994</v>
      </c>
      <c r="U19" s="39">
        <f t="shared" si="3"/>
        <v>7999.7249999999995</v>
      </c>
      <c r="V19" s="39">
        <f t="shared" si="3"/>
        <v>193122.67500000002</v>
      </c>
      <c r="W19" s="39">
        <f t="shared" si="3"/>
        <v>5962.6249999999991</v>
      </c>
      <c r="X19" s="39">
        <f t="shared" si="3"/>
        <v>77086.25</v>
      </c>
    </row>
    <row r="20" spans="1:24">
      <c r="A20" s="38" t="s">
        <v>79</v>
      </c>
      <c r="B20" s="3"/>
      <c r="C20" s="39">
        <f t="shared" si="2"/>
        <v>77742</v>
      </c>
      <c r="D20" s="39">
        <f t="shared" si="2"/>
        <v>204253.99999999997</v>
      </c>
      <c r="E20" s="39">
        <f t="shared" si="2"/>
        <v>76124.5</v>
      </c>
      <c r="F20" s="39">
        <f t="shared" si="2"/>
        <v>58149.5</v>
      </c>
      <c r="G20" s="39">
        <f t="shared" si="2"/>
        <v>388304.75</v>
      </c>
      <c r="H20" s="39">
        <f t="shared" si="2"/>
        <v>172977265</v>
      </c>
      <c r="I20" s="39">
        <f t="shared" si="2"/>
        <v>33942430</v>
      </c>
      <c r="J20" s="93">
        <f t="shared" si="2"/>
        <v>372347.75</v>
      </c>
      <c r="K20" s="31">
        <v>50000</v>
      </c>
      <c r="L20" s="39">
        <f t="shared" si="3"/>
        <v>44255.25</v>
      </c>
      <c r="M20" s="39">
        <f t="shared" si="3"/>
        <v>3927306.5000000005</v>
      </c>
      <c r="N20" s="39">
        <f t="shared" si="3"/>
        <v>6577376.5</v>
      </c>
      <c r="O20" s="39">
        <f t="shared" si="3"/>
        <v>65327963.249999993</v>
      </c>
      <c r="P20" s="39">
        <f t="shared" si="3"/>
        <v>17990</v>
      </c>
      <c r="Q20" s="39">
        <f t="shared" si="3"/>
        <v>1127370.25</v>
      </c>
      <c r="R20" s="39">
        <f t="shared" si="3"/>
        <v>478631</v>
      </c>
      <c r="S20" s="39">
        <f t="shared" si="3"/>
        <v>223615.75</v>
      </c>
      <c r="T20" s="39">
        <f t="shared" si="3"/>
        <v>502468.99999999994</v>
      </c>
      <c r="U20" s="39">
        <f t="shared" si="3"/>
        <v>79997.25</v>
      </c>
      <c r="V20" s="39">
        <f t="shared" si="3"/>
        <v>1931226.75</v>
      </c>
      <c r="W20" s="39">
        <f t="shared" si="3"/>
        <v>59626.249999999993</v>
      </c>
      <c r="X20" s="39">
        <f t="shared" si="3"/>
        <v>770862.5</v>
      </c>
    </row>
    <row r="21" spans="1:24">
      <c r="A21" s="38" t="s">
        <v>80</v>
      </c>
      <c r="B21" s="3"/>
      <c r="C21" s="39">
        <f t="shared" si="2"/>
        <v>466452</v>
      </c>
      <c r="D21" s="39">
        <f t="shared" si="2"/>
        <v>1225523.9999999998</v>
      </c>
      <c r="E21" s="39">
        <f t="shared" si="2"/>
        <v>456746.99999999994</v>
      </c>
      <c r="F21" s="39">
        <f t="shared" si="2"/>
        <v>348897</v>
      </c>
      <c r="G21" s="39">
        <f t="shared" si="2"/>
        <v>2329828.5</v>
      </c>
      <c r="H21" s="39">
        <f t="shared" si="2"/>
        <v>1037863589.9999999</v>
      </c>
      <c r="I21" s="39">
        <f t="shared" si="2"/>
        <v>203654580</v>
      </c>
      <c r="J21" s="93">
        <f t="shared" si="2"/>
        <v>2234086.5</v>
      </c>
      <c r="K21" s="31">
        <v>300000</v>
      </c>
      <c r="L21" s="39">
        <f t="shared" si="3"/>
        <v>265531.5</v>
      </c>
      <c r="M21" s="39">
        <f t="shared" si="3"/>
        <v>23563839</v>
      </c>
      <c r="N21" s="39">
        <f t="shared" si="3"/>
        <v>39464259</v>
      </c>
      <c r="O21" s="39">
        <f t="shared" si="3"/>
        <v>391967779.49999994</v>
      </c>
      <c r="P21" s="39">
        <f t="shared" si="3"/>
        <v>107940</v>
      </c>
      <c r="Q21" s="39">
        <f t="shared" si="3"/>
        <v>6764221.4999999991</v>
      </c>
      <c r="R21" s="39">
        <f t="shared" si="3"/>
        <v>2871786</v>
      </c>
      <c r="S21" s="39">
        <f t="shared" si="3"/>
        <v>1341694.5</v>
      </c>
      <c r="T21" s="39">
        <f t="shared" si="3"/>
        <v>3014814</v>
      </c>
      <c r="U21" s="39">
        <f t="shared" si="3"/>
        <v>479983.5</v>
      </c>
      <c r="V21" s="39">
        <f t="shared" si="3"/>
        <v>11587360.5</v>
      </c>
      <c r="W21" s="39">
        <f t="shared" si="3"/>
        <v>357757.49999999994</v>
      </c>
      <c r="X21" s="39">
        <f t="shared" si="3"/>
        <v>4625175</v>
      </c>
    </row>
    <row r="22" spans="1:24">
      <c r="A22" s="38" t="s">
        <v>81</v>
      </c>
      <c r="B22" s="3"/>
      <c r="C22" s="39">
        <f t="shared" si="2"/>
        <v>46645.2</v>
      </c>
      <c r="D22" s="39">
        <f t="shared" si="2"/>
        <v>122552.4</v>
      </c>
      <c r="E22" s="39">
        <f t="shared" si="2"/>
        <v>45674.7</v>
      </c>
      <c r="F22" s="39">
        <f t="shared" si="2"/>
        <v>34889.699999999997</v>
      </c>
      <c r="G22" s="39">
        <f t="shared" si="2"/>
        <v>232982.85</v>
      </c>
      <c r="H22" s="39">
        <f t="shared" si="2"/>
        <v>103786359</v>
      </c>
      <c r="I22" s="39">
        <f t="shared" si="2"/>
        <v>20365458</v>
      </c>
      <c r="J22" s="93">
        <f t="shared" si="2"/>
        <v>223408.65</v>
      </c>
      <c r="K22" s="98">
        <v>30000</v>
      </c>
      <c r="L22" s="39">
        <f t="shared" si="3"/>
        <v>26553.15</v>
      </c>
      <c r="M22" s="39">
        <f t="shared" si="3"/>
        <v>2356383.9000000004</v>
      </c>
      <c r="N22" s="39">
        <f t="shared" si="3"/>
        <v>3946425.9</v>
      </c>
      <c r="O22" s="39">
        <f t="shared" si="3"/>
        <v>39196777.949999996</v>
      </c>
      <c r="P22" s="39">
        <f t="shared" si="3"/>
        <v>10794</v>
      </c>
      <c r="Q22" s="39">
        <f t="shared" si="3"/>
        <v>676422.14999999991</v>
      </c>
      <c r="R22" s="39">
        <f t="shared" si="3"/>
        <v>287178.60000000003</v>
      </c>
      <c r="S22" s="39">
        <f t="shared" si="3"/>
        <v>134169.45000000001</v>
      </c>
      <c r="T22" s="39">
        <f t="shared" si="3"/>
        <v>301481.39999999997</v>
      </c>
      <c r="U22" s="39">
        <f t="shared" si="3"/>
        <v>47998.35</v>
      </c>
      <c r="V22" s="39">
        <f t="shared" si="3"/>
        <v>1158736.05</v>
      </c>
      <c r="W22" s="39">
        <f t="shared" si="3"/>
        <v>35775.749999999993</v>
      </c>
      <c r="X22" s="39">
        <f t="shared" si="3"/>
        <v>462517.5</v>
      </c>
    </row>
    <row r="23" spans="1:24">
      <c r="A23" s="38" t="s">
        <v>82</v>
      </c>
      <c r="B23" s="3"/>
      <c r="C23" s="39">
        <f t="shared" ref="C23:J31" si="4">$K23*C$38</f>
        <v>46645.2</v>
      </c>
      <c r="D23" s="39">
        <f t="shared" si="4"/>
        <v>122552.4</v>
      </c>
      <c r="E23" s="39">
        <f t="shared" si="4"/>
        <v>45674.7</v>
      </c>
      <c r="F23" s="39">
        <f t="shared" si="4"/>
        <v>34889.699999999997</v>
      </c>
      <c r="G23" s="39">
        <f t="shared" si="4"/>
        <v>232982.85</v>
      </c>
      <c r="H23" s="39">
        <f t="shared" si="4"/>
        <v>103786359</v>
      </c>
      <c r="I23" s="39">
        <f t="shared" si="4"/>
        <v>20365458</v>
      </c>
      <c r="J23" s="39">
        <f t="shared" si="4"/>
        <v>223408.65</v>
      </c>
      <c r="K23" s="98">
        <v>30000</v>
      </c>
      <c r="L23" s="93">
        <f t="shared" ref="L23:X31" si="5">$K23*L$38</f>
        <v>26553.15</v>
      </c>
      <c r="M23" s="39">
        <f t="shared" si="5"/>
        <v>2356383.9000000004</v>
      </c>
      <c r="N23" s="39">
        <f t="shared" si="5"/>
        <v>3946425.9</v>
      </c>
      <c r="O23" s="39">
        <f t="shared" si="5"/>
        <v>39196777.949999996</v>
      </c>
      <c r="P23" s="39">
        <f t="shared" si="5"/>
        <v>10794</v>
      </c>
      <c r="Q23" s="39">
        <f t="shared" si="5"/>
        <v>676422.14999999991</v>
      </c>
      <c r="R23" s="39">
        <f t="shared" si="5"/>
        <v>287178.60000000003</v>
      </c>
      <c r="S23" s="39">
        <f t="shared" si="5"/>
        <v>134169.45000000001</v>
      </c>
      <c r="T23" s="39">
        <f t="shared" si="5"/>
        <v>301481.39999999997</v>
      </c>
      <c r="U23" s="39">
        <f t="shared" si="5"/>
        <v>47998.35</v>
      </c>
      <c r="V23" s="39">
        <f t="shared" si="5"/>
        <v>1158736.05</v>
      </c>
      <c r="W23" s="39">
        <f t="shared" si="5"/>
        <v>35775.749999999993</v>
      </c>
      <c r="X23" s="39">
        <f t="shared" si="5"/>
        <v>462517.5</v>
      </c>
    </row>
    <row r="24" spans="1:24">
      <c r="A24" s="38" t="s">
        <v>83</v>
      </c>
      <c r="B24" s="3"/>
      <c r="C24" s="39">
        <f t="shared" si="4"/>
        <v>46645.2</v>
      </c>
      <c r="D24" s="39">
        <f t="shared" si="4"/>
        <v>122552.4</v>
      </c>
      <c r="E24" s="39">
        <f t="shared" si="4"/>
        <v>45674.7</v>
      </c>
      <c r="F24" s="39">
        <f t="shared" si="4"/>
        <v>34889.699999999997</v>
      </c>
      <c r="G24" s="39">
        <f t="shared" si="4"/>
        <v>232982.85</v>
      </c>
      <c r="H24" s="39">
        <f t="shared" si="4"/>
        <v>103786359</v>
      </c>
      <c r="I24" s="39">
        <f t="shared" si="4"/>
        <v>20365458</v>
      </c>
      <c r="J24" s="39">
        <f t="shared" si="4"/>
        <v>223408.65</v>
      </c>
      <c r="K24" s="98">
        <v>30000</v>
      </c>
      <c r="L24" s="93">
        <f t="shared" si="5"/>
        <v>26553.15</v>
      </c>
      <c r="M24" s="39">
        <f t="shared" si="5"/>
        <v>2356383.9000000004</v>
      </c>
      <c r="N24" s="39">
        <f t="shared" si="5"/>
        <v>3946425.9</v>
      </c>
      <c r="O24" s="39">
        <f t="shared" si="5"/>
        <v>39196777.949999996</v>
      </c>
      <c r="P24" s="39">
        <f t="shared" si="5"/>
        <v>10794</v>
      </c>
      <c r="Q24" s="39">
        <f t="shared" si="5"/>
        <v>676422.14999999991</v>
      </c>
      <c r="R24" s="39">
        <f t="shared" si="5"/>
        <v>287178.60000000003</v>
      </c>
      <c r="S24" s="39">
        <f t="shared" si="5"/>
        <v>134169.45000000001</v>
      </c>
      <c r="T24" s="39">
        <f t="shared" si="5"/>
        <v>301481.39999999997</v>
      </c>
      <c r="U24" s="39">
        <f t="shared" si="5"/>
        <v>47998.35</v>
      </c>
      <c r="V24" s="39">
        <f t="shared" si="5"/>
        <v>1158736.05</v>
      </c>
      <c r="W24" s="39">
        <f t="shared" si="5"/>
        <v>35775.749999999993</v>
      </c>
      <c r="X24" s="39">
        <f t="shared" si="5"/>
        <v>462517.5</v>
      </c>
    </row>
    <row r="25" spans="1:24">
      <c r="A25" s="38"/>
      <c r="B25" s="8" t="s">
        <v>130</v>
      </c>
      <c r="C25" s="39">
        <f t="shared" si="4"/>
        <v>155484</v>
      </c>
      <c r="D25" s="39">
        <f t="shared" si="4"/>
        <v>408507.99999999994</v>
      </c>
      <c r="E25" s="39">
        <f t="shared" si="4"/>
        <v>152249</v>
      </c>
      <c r="F25" s="39">
        <f t="shared" si="4"/>
        <v>116299</v>
      </c>
      <c r="G25" s="39">
        <f t="shared" si="4"/>
        <v>776609.5</v>
      </c>
      <c r="H25" s="39">
        <f t="shared" si="4"/>
        <v>345954530</v>
      </c>
      <c r="I25" s="39">
        <f t="shared" si="4"/>
        <v>67884860</v>
      </c>
      <c r="J25" s="93">
        <f t="shared" si="4"/>
        <v>744695.5</v>
      </c>
      <c r="K25" s="98">
        <v>100000</v>
      </c>
      <c r="L25" s="93">
        <f t="shared" si="5"/>
        <v>88510.5</v>
      </c>
      <c r="M25" s="39">
        <f t="shared" si="5"/>
        <v>7854613.0000000009</v>
      </c>
      <c r="N25" s="39">
        <f t="shared" si="5"/>
        <v>13154753</v>
      </c>
      <c r="O25" s="39">
        <f t="shared" si="5"/>
        <v>130655926.49999999</v>
      </c>
      <c r="P25" s="39">
        <f t="shared" si="5"/>
        <v>35980</v>
      </c>
      <c r="Q25" s="39">
        <f t="shared" si="5"/>
        <v>2254740.5</v>
      </c>
      <c r="R25" s="39">
        <f t="shared" si="5"/>
        <v>957262</v>
      </c>
      <c r="S25" s="39">
        <f t="shared" si="5"/>
        <v>447231.5</v>
      </c>
      <c r="T25" s="39">
        <f t="shared" si="5"/>
        <v>1004937.9999999999</v>
      </c>
      <c r="U25" s="39">
        <f t="shared" si="5"/>
        <v>159994.5</v>
      </c>
      <c r="V25" s="39">
        <f t="shared" si="5"/>
        <v>3862453.5</v>
      </c>
      <c r="W25" s="39">
        <f t="shared" si="5"/>
        <v>119252.49999999999</v>
      </c>
      <c r="X25" s="39">
        <f t="shared" si="5"/>
        <v>1541725</v>
      </c>
    </row>
    <row r="26" spans="1:24">
      <c r="A26" s="2" t="s">
        <v>35</v>
      </c>
      <c r="B26" s="2"/>
      <c r="C26" s="67">
        <f t="shared" si="4"/>
        <v>0</v>
      </c>
      <c r="D26" s="67">
        <f t="shared" si="4"/>
        <v>0</v>
      </c>
      <c r="E26" s="67">
        <f t="shared" si="4"/>
        <v>0</v>
      </c>
      <c r="F26" s="67">
        <f t="shared" si="4"/>
        <v>0</v>
      </c>
      <c r="G26" s="67">
        <f t="shared" si="4"/>
        <v>0</v>
      </c>
      <c r="H26" s="67">
        <f t="shared" si="4"/>
        <v>0</v>
      </c>
      <c r="I26" s="67">
        <f t="shared" si="4"/>
        <v>0</v>
      </c>
      <c r="J26" s="67">
        <f t="shared" si="4"/>
        <v>0</v>
      </c>
      <c r="K26" s="5">
        <v>0</v>
      </c>
      <c r="L26" s="67">
        <f t="shared" si="5"/>
        <v>0</v>
      </c>
      <c r="M26" s="67">
        <f t="shared" si="5"/>
        <v>0</v>
      </c>
      <c r="N26" s="67">
        <f t="shared" si="5"/>
        <v>0</v>
      </c>
      <c r="O26" s="67">
        <f t="shared" si="5"/>
        <v>0</v>
      </c>
      <c r="P26" s="67">
        <f t="shared" si="5"/>
        <v>0</v>
      </c>
      <c r="Q26" s="67">
        <f t="shared" si="5"/>
        <v>0</v>
      </c>
      <c r="R26" s="67">
        <f t="shared" si="5"/>
        <v>0</v>
      </c>
      <c r="S26" s="67">
        <f t="shared" si="5"/>
        <v>0</v>
      </c>
      <c r="T26" s="67">
        <f t="shared" si="5"/>
        <v>0</v>
      </c>
      <c r="U26" s="67">
        <f t="shared" si="5"/>
        <v>0</v>
      </c>
      <c r="V26" s="67">
        <f t="shared" si="5"/>
        <v>0</v>
      </c>
      <c r="W26" s="67">
        <f t="shared" si="5"/>
        <v>0</v>
      </c>
      <c r="X26" s="67">
        <f t="shared" si="5"/>
        <v>0</v>
      </c>
    </row>
    <row r="27" spans="1:24">
      <c r="A27" s="38" t="s">
        <v>77</v>
      </c>
      <c r="B27" s="3"/>
      <c r="C27" s="39">
        <f t="shared" si="4"/>
        <v>310968</v>
      </c>
      <c r="D27" s="39">
        <f t="shared" si="4"/>
        <v>817015.99999999988</v>
      </c>
      <c r="E27" s="39">
        <f t="shared" si="4"/>
        <v>304498</v>
      </c>
      <c r="F27" s="39">
        <f t="shared" si="4"/>
        <v>232598</v>
      </c>
      <c r="G27" s="39">
        <f t="shared" si="4"/>
        <v>1553219</v>
      </c>
      <c r="H27" s="39">
        <f t="shared" si="4"/>
        <v>691909060</v>
      </c>
      <c r="I27" s="39">
        <f t="shared" si="4"/>
        <v>135769720</v>
      </c>
      <c r="J27" s="39">
        <f t="shared" si="4"/>
        <v>1489391</v>
      </c>
      <c r="K27" s="98">
        <v>200000</v>
      </c>
      <c r="L27" s="39">
        <f t="shared" si="5"/>
        <v>177021</v>
      </c>
      <c r="M27" s="39">
        <f t="shared" si="5"/>
        <v>15709226.000000002</v>
      </c>
      <c r="N27" s="39">
        <f t="shared" si="5"/>
        <v>26309506</v>
      </c>
      <c r="O27" s="39">
        <f t="shared" si="5"/>
        <v>261311852.99999997</v>
      </c>
      <c r="P27" s="39">
        <f t="shared" si="5"/>
        <v>71960</v>
      </c>
      <c r="Q27" s="39">
        <f t="shared" si="5"/>
        <v>4509481</v>
      </c>
      <c r="R27" s="39">
        <f t="shared" si="5"/>
        <v>1914524</v>
      </c>
      <c r="S27" s="39">
        <f t="shared" si="5"/>
        <v>894463</v>
      </c>
      <c r="T27" s="39">
        <f t="shared" si="5"/>
        <v>2009875.9999999998</v>
      </c>
      <c r="U27" s="39">
        <f t="shared" si="5"/>
        <v>319989</v>
      </c>
      <c r="V27" s="39">
        <f t="shared" si="5"/>
        <v>7724907</v>
      </c>
      <c r="W27" s="39">
        <f t="shared" si="5"/>
        <v>238504.99999999997</v>
      </c>
      <c r="X27" s="39">
        <f t="shared" si="5"/>
        <v>3083450</v>
      </c>
    </row>
    <row r="28" spans="1:24">
      <c r="A28" s="38" t="s">
        <v>71</v>
      </c>
      <c r="B28" s="3"/>
      <c r="C28" s="39">
        <f t="shared" si="4"/>
        <v>108.83880000000001</v>
      </c>
      <c r="D28" s="39">
        <f t="shared" si="4"/>
        <v>285.95559999999995</v>
      </c>
      <c r="E28" s="39">
        <f t="shared" si="4"/>
        <v>106.57429999999999</v>
      </c>
      <c r="F28" s="39">
        <f t="shared" si="4"/>
        <v>81.409300000000002</v>
      </c>
      <c r="G28" s="39">
        <f t="shared" si="4"/>
        <v>543.62665000000004</v>
      </c>
      <c r="H28" s="39">
        <f t="shared" si="4"/>
        <v>242168.17099999997</v>
      </c>
      <c r="I28" s="39">
        <f t="shared" si="4"/>
        <v>47519.402000000002</v>
      </c>
      <c r="J28" s="93">
        <f t="shared" si="4"/>
        <v>521.28684999999996</v>
      </c>
      <c r="K28" s="30">
        <v>70</v>
      </c>
      <c r="L28" s="93">
        <f t="shared" si="5"/>
        <v>61.957350000000005</v>
      </c>
      <c r="M28" s="39">
        <f t="shared" si="5"/>
        <v>5498.2291000000005</v>
      </c>
      <c r="N28" s="39">
        <f t="shared" si="5"/>
        <v>9208.3271000000004</v>
      </c>
      <c r="O28" s="39">
        <f t="shared" si="5"/>
        <v>91459.148549999984</v>
      </c>
      <c r="P28" s="39">
        <f t="shared" si="5"/>
        <v>25.186</v>
      </c>
      <c r="Q28" s="39">
        <f t="shared" si="5"/>
        <v>1578.3183499999998</v>
      </c>
      <c r="R28" s="39">
        <f t="shared" si="5"/>
        <v>670.08339999999998</v>
      </c>
      <c r="S28" s="39">
        <f t="shared" si="5"/>
        <v>313.06205</v>
      </c>
      <c r="T28" s="39">
        <f t="shared" si="5"/>
        <v>703.45659999999998</v>
      </c>
      <c r="U28" s="39">
        <f t="shared" si="5"/>
        <v>111.99615</v>
      </c>
      <c r="V28" s="39">
        <f t="shared" si="5"/>
        <v>2703.7174500000001</v>
      </c>
      <c r="W28" s="39">
        <f t="shared" si="5"/>
        <v>83.476749999999981</v>
      </c>
      <c r="X28" s="39">
        <f t="shared" si="5"/>
        <v>1079.2075</v>
      </c>
    </row>
    <row r="29" spans="1:24">
      <c r="A29" s="38" t="s">
        <v>72</v>
      </c>
      <c r="B29" s="3"/>
      <c r="C29" s="39">
        <f t="shared" si="4"/>
        <v>31096.799999999999</v>
      </c>
      <c r="D29" s="39">
        <f t="shared" si="4"/>
        <v>81701.599999999991</v>
      </c>
      <c r="E29" s="39">
        <f t="shared" si="4"/>
        <v>30449.8</v>
      </c>
      <c r="F29" s="39">
        <f t="shared" si="4"/>
        <v>23259.8</v>
      </c>
      <c r="G29" s="39">
        <f t="shared" si="4"/>
        <v>155321.9</v>
      </c>
      <c r="H29" s="39">
        <f t="shared" si="4"/>
        <v>69190906</v>
      </c>
      <c r="I29" s="39">
        <f t="shared" si="4"/>
        <v>13576972</v>
      </c>
      <c r="J29" s="93">
        <f t="shared" si="4"/>
        <v>148939.1</v>
      </c>
      <c r="K29" s="98">
        <v>20000</v>
      </c>
      <c r="L29" s="39">
        <f t="shared" si="5"/>
        <v>17702.100000000002</v>
      </c>
      <c r="M29" s="39">
        <f t="shared" si="5"/>
        <v>1570922.6</v>
      </c>
      <c r="N29" s="39">
        <f t="shared" si="5"/>
        <v>2630950.6</v>
      </c>
      <c r="O29" s="39">
        <f t="shared" si="5"/>
        <v>26131185.299999997</v>
      </c>
      <c r="P29" s="39">
        <f t="shared" si="5"/>
        <v>7196</v>
      </c>
      <c r="Q29" s="39">
        <f t="shared" si="5"/>
        <v>450948.1</v>
      </c>
      <c r="R29" s="39">
        <f t="shared" si="5"/>
        <v>191452.40000000002</v>
      </c>
      <c r="S29" s="39">
        <f t="shared" si="5"/>
        <v>89446.3</v>
      </c>
      <c r="T29" s="39">
        <f t="shared" si="5"/>
        <v>200987.59999999998</v>
      </c>
      <c r="U29" s="39">
        <f t="shared" si="5"/>
        <v>31998.899999999998</v>
      </c>
      <c r="V29" s="39">
        <f t="shared" si="5"/>
        <v>772490.70000000007</v>
      </c>
      <c r="W29" s="39">
        <f t="shared" si="5"/>
        <v>23850.499999999996</v>
      </c>
      <c r="X29" s="39">
        <f t="shared" si="5"/>
        <v>308345</v>
      </c>
    </row>
    <row r="30" spans="1:24">
      <c r="A30" s="38" t="s">
        <v>73</v>
      </c>
      <c r="B30" s="3"/>
      <c r="C30" s="4">
        <f t="shared" si="4"/>
        <v>2.3322599999999998</v>
      </c>
      <c r="D30" s="4">
        <f t="shared" si="4"/>
        <v>6.1276199999999994</v>
      </c>
      <c r="E30" s="4">
        <f t="shared" si="4"/>
        <v>2.2837350000000001</v>
      </c>
      <c r="F30" s="4">
        <f t="shared" si="4"/>
        <v>1.7444850000000001</v>
      </c>
      <c r="G30" s="4">
        <f t="shared" si="4"/>
        <v>11.6491425</v>
      </c>
      <c r="H30" s="4">
        <f t="shared" si="4"/>
        <v>5189.3179499999997</v>
      </c>
      <c r="I30" s="4">
        <f t="shared" si="4"/>
        <v>1018.2729</v>
      </c>
      <c r="J30" s="96">
        <f t="shared" si="4"/>
        <v>11.1704325</v>
      </c>
      <c r="K30" s="30">
        <v>1.5</v>
      </c>
      <c r="L30" s="96">
        <f t="shared" si="5"/>
        <v>1.3276574999999999</v>
      </c>
      <c r="M30" s="4">
        <f t="shared" si="5"/>
        <v>117.81919500000001</v>
      </c>
      <c r="N30" s="4">
        <f t="shared" si="5"/>
        <v>197.32129499999999</v>
      </c>
      <c r="O30" s="4">
        <f t="shared" si="5"/>
        <v>1959.8388974999998</v>
      </c>
      <c r="P30" s="4">
        <f t="shared" si="5"/>
        <v>0.53970000000000007</v>
      </c>
      <c r="Q30" s="4">
        <f t="shared" si="5"/>
        <v>33.821107499999997</v>
      </c>
      <c r="R30" s="4">
        <f t="shared" si="5"/>
        <v>14.358930000000001</v>
      </c>
      <c r="S30" s="4">
        <f t="shared" si="5"/>
        <v>6.7084725000000001</v>
      </c>
      <c r="T30" s="4">
        <f t="shared" si="5"/>
        <v>15.074069999999999</v>
      </c>
      <c r="U30" s="4">
        <f t="shared" si="5"/>
        <v>2.3999174999999999</v>
      </c>
      <c r="V30" s="4">
        <f t="shared" si="5"/>
        <v>57.936802499999999</v>
      </c>
      <c r="W30" s="4">
        <f t="shared" si="5"/>
        <v>1.7887874999999998</v>
      </c>
      <c r="X30" s="4">
        <f t="shared" si="5"/>
        <v>23.125875000000001</v>
      </c>
    </row>
    <row r="31" spans="1:24">
      <c r="A31" s="38" t="s">
        <v>84</v>
      </c>
      <c r="B31" s="3"/>
      <c r="C31" s="39">
        <f t="shared" si="4"/>
        <v>77742</v>
      </c>
      <c r="D31" s="39">
        <f t="shared" si="4"/>
        <v>204253.99999999997</v>
      </c>
      <c r="E31" s="39">
        <f t="shared" si="4"/>
        <v>76124.5</v>
      </c>
      <c r="F31" s="39">
        <f t="shared" si="4"/>
        <v>58149.5</v>
      </c>
      <c r="G31" s="39">
        <f t="shared" si="4"/>
        <v>388304.75</v>
      </c>
      <c r="H31" s="39">
        <f t="shared" si="4"/>
        <v>172977265</v>
      </c>
      <c r="I31" s="39">
        <f t="shared" si="4"/>
        <v>33942430</v>
      </c>
      <c r="J31" s="93">
        <f t="shared" si="4"/>
        <v>372347.75</v>
      </c>
      <c r="K31" s="98">
        <v>50000</v>
      </c>
      <c r="L31" s="93">
        <f t="shared" si="5"/>
        <v>44255.25</v>
      </c>
      <c r="M31" s="39">
        <f t="shared" si="5"/>
        <v>3927306.5000000005</v>
      </c>
      <c r="N31" s="39">
        <f t="shared" si="5"/>
        <v>6577376.5</v>
      </c>
      <c r="O31" s="39">
        <f t="shared" si="5"/>
        <v>65327963.249999993</v>
      </c>
      <c r="P31" s="39">
        <f t="shared" si="5"/>
        <v>17990</v>
      </c>
      <c r="Q31" s="39">
        <f t="shared" si="5"/>
        <v>1127370.25</v>
      </c>
      <c r="R31" s="39">
        <f t="shared" si="5"/>
        <v>478631</v>
      </c>
      <c r="S31" s="39">
        <f t="shared" si="5"/>
        <v>223615.75</v>
      </c>
      <c r="T31" s="39">
        <f t="shared" si="5"/>
        <v>502468.99999999994</v>
      </c>
      <c r="U31" s="39">
        <f t="shared" si="5"/>
        <v>79997.25</v>
      </c>
      <c r="V31" s="39">
        <f t="shared" si="5"/>
        <v>1931226.75</v>
      </c>
      <c r="W31" s="39">
        <f t="shared" si="5"/>
        <v>59626.249999999993</v>
      </c>
      <c r="X31" s="39">
        <f t="shared" si="5"/>
        <v>770862.5</v>
      </c>
    </row>
    <row r="32" spans="1:24">
      <c r="A32" s="6" t="s">
        <v>42</v>
      </c>
      <c r="B32" s="6"/>
      <c r="C32" s="7"/>
      <c r="D32" s="29"/>
      <c r="E32" s="7"/>
      <c r="F32" s="7"/>
      <c r="G32" s="7"/>
      <c r="H32" s="7"/>
      <c r="I32" s="7"/>
      <c r="J32" s="7"/>
      <c r="K32" s="7"/>
      <c r="L32" s="29"/>
      <c r="M32" s="29"/>
      <c r="N32" s="29"/>
      <c r="O32" s="29"/>
      <c r="P32" s="29"/>
      <c r="Q32" s="29"/>
      <c r="R32" s="29"/>
      <c r="S32" s="29"/>
      <c r="T32" s="29"/>
      <c r="U32" s="29"/>
      <c r="V32" s="29"/>
      <c r="W32" s="29"/>
      <c r="X32" s="29"/>
    </row>
    <row r="33" spans="1:24">
      <c r="A33" s="65" t="s">
        <v>87</v>
      </c>
      <c r="B33" s="63" t="s">
        <v>114</v>
      </c>
      <c r="C33" s="64" t="s">
        <v>154</v>
      </c>
      <c r="D33" s="64" t="s">
        <v>154</v>
      </c>
      <c r="E33" s="64" t="s">
        <v>154</v>
      </c>
      <c r="F33" s="64" t="s">
        <v>154</v>
      </c>
      <c r="G33" s="64" t="s">
        <v>154</v>
      </c>
      <c r="H33" s="64" t="s">
        <v>154</v>
      </c>
      <c r="I33" s="64" t="s">
        <v>154</v>
      </c>
      <c r="J33" s="64" t="s">
        <v>154</v>
      </c>
      <c r="K33" s="92">
        <v>3.5</v>
      </c>
      <c r="L33" s="64" t="s">
        <v>154</v>
      </c>
      <c r="M33" s="64" t="s">
        <v>154</v>
      </c>
      <c r="N33" s="64" t="s">
        <v>154</v>
      </c>
      <c r="O33" s="64" t="s">
        <v>154</v>
      </c>
      <c r="P33" s="64" t="s">
        <v>154</v>
      </c>
      <c r="Q33" s="64" t="s">
        <v>154</v>
      </c>
      <c r="R33" s="64" t="s">
        <v>154</v>
      </c>
      <c r="S33" s="64" t="s">
        <v>154</v>
      </c>
      <c r="T33" s="64" t="s">
        <v>154</v>
      </c>
      <c r="U33" s="64" t="s">
        <v>154</v>
      </c>
      <c r="V33" s="64" t="s">
        <v>154</v>
      </c>
      <c r="W33" s="64" t="s">
        <v>154</v>
      </c>
      <c r="X33" s="64" t="s">
        <v>154</v>
      </c>
    </row>
    <row r="34" spans="1:24">
      <c r="A34" s="66"/>
      <c r="B34" s="66" t="s">
        <v>43</v>
      </c>
      <c r="C34" s="64" t="s">
        <v>154</v>
      </c>
      <c r="D34" s="64" t="s">
        <v>154</v>
      </c>
      <c r="E34" s="64" t="s">
        <v>154</v>
      </c>
      <c r="F34" s="64" t="s">
        <v>154</v>
      </c>
      <c r="G34" s="64" t="s">
        <v>154</v>
      </c>
      <c r="H34" s="64" t="s">
        <v>154</v>
      </c>
      <c r="I34" s="64" t="s">
        <v>154</v>
      </c>
      <c r="J34" s="100" t="s">
        <v>154</v>
      </c>
      <c r="K34" s="99">
        <v>0.01</v>
      </c>
      <c r="L34" s="64" t="s">
        <v>154</v>
      </c>
      <c r="M34" s="64" t="s">
        <v>154</v>
      </c>
      <c r="N34" s="64" t="s">
        <v>154</v>
      </c>
      <c r="O34" s="64" t="s">
        <v>154</v>
      </c>
      <c r="P34" s="64" t="s">
        <v>154</v>
      </c>
      <c r="Q34" s="64" t="s">
        <v>154</v>
      </c>
      <c r="R34" s="64" t="s">
        <v>154</v>
      </c>
      <c r="S34" s="64" t="s">
        <v>154</v>
      </c>
      <c r="T34" s="64" t="s">
        <v>154</v>
      </c>
      <c r="U34" s="64" t="s">
        <v>154</v>
      </c>
      <c r="V34" s="64" t="s">
        <v>154</v>
      </c>
      <c r="W34" s="64" t="s">
        <v>154</v>
      </c>
      <c r="X34" s="64" t="s">
        <v>154</v>
      </c>
    </row>
    <row r="35" spans="1:24">
      <c r="A35" s="66"/>
      <c r="B35" s="66" t="s">
        <v>47</v>
      </c>
      <c r="C35" s="64" t="s">
        <v>154</v>
      </c>
      <c r="D35" s="64" t="s">
        <v>154</v>
      </c>
      <c r="E35" s="64" t="s">
        <v>154</v>
      </c>
      <c r="F35" s="64" t="s">
        <v>154</v>
      </c>
      <c r="G35" s="64" t="s">
        <v>154</v>
      </c>
      <c r="H35" s="64" t="s">
        <v>154</v>
      </c>
      <c r="I35" s="64" t="s">
        <v>154</v>
      </c>
      <c r="J35" s="64" t="s">
        <v>154</v>
      </c>
      <c r="K35" s="97">
        <v>30</v>
      </c>
      <c r="L35" s="64" t="s">
        <v>154</v>
      </c>
      <c r="M35" s="64" t="s">
        <v>154</v>
      </c>
      <c r="N35" s="64" t="s">
        <v>154</v>
      </c>
      <c r="O35" s="64" t="s">
        <v>154</v>
      </c>
      <c r="P35" s="64" t="s">
        <v>154</v>
      </c>
      <c r="Q35" s="64" t="s">
        <v>154</v>
      </c>
      <c r="R35" s="64" t="s">
        <v>154</v>
      </c>
      <c r="S35" s="64" t="s">
        <v>154</v>
      </c>
      <c r="T35" s="64" t="s">
        <v>154</v>
      </c>
      <c r="U35" s="64" t="s">
        <v>154</v>
      </c>
      <c r="V35" s="64" t="s">
        <v>154</v>
      </c>
      <c r="W35" s="64" t="s">
        <v>154</v>
      </c>
      <c r="X35" s="64" t="s">
        <v>154</v>
      </c>
    </row>
    <row r="36" spans="1:24">
      <c r="K36" s="42"/>
    </row>
    <row r="37" spans="1:24">
      <c r="A37" s="68" t="s">
        <v>54</v>
      </c>
      <c r="B37" s="41"/>
      <c r="C37" s="117" t="s">
        <v>59</v>
      </c>
      <c r="D37" s="117" t="s">
        <v>90</v>
      </c>
      <c r="E37" s="117" t="s">
        <v>58</v>
      </c>
      <c r="F37" s="117" t="s">
        <v>52</v>
      </c>
      <c r="G37" s="117" t="s">
        <v>89</v>
      </c>
      <c r="H37" s="117" t="s">
        <v>95</v>
      </c>
      <c r="I37" s="117" t="s">
        <v>91</v>
      </c>
      <c r="J37" s="117" t="s">
        <v>98</v>
      </c>
      <c r="K37" s="117" t="s">
        <v>49</v>
      </c>
      <c r="L37" s="117" t="s">
        <v>50</v>
      </c>
      <c r="M37" s="117" t="s">
        <v>88</v>
      </c>
      <c r="N37" s="117" t="s">
        <v>92</v>
      </c>
      <c r="O37" s="117" t="s">
        <v>96</v>
      </c>
      <c r="P37" s="117" t="s">
        <v>97</v>
      </c>
      <c r="Q37" s="117" t="s">
        <v>57</v>
      </c>
      <c r="R37" s="117" t="s">
        <v>93</v>
      </c>
      <c r="S37" s="117" t="s">
        <v>101</v>
      </c>
      <c r="T37" s="117" t="s">
        <v>102</v>
      </c>
      <c r="U37" s="117" t="s">
        <v>99</v>
      </c>
      <c r="V37" s="117" t="s">
        <v>100</v>
      </c>
      <c r="W37" s="117" t="s">
        <v>51</v>
      </c>
      <c r="X37" s="117" t="s">
        <v>94</v>
      </c>
    </row>
    <row r="38" spans="1:24">
      <c r="A38" s="1" t="s">
        <v>132</v>
      </c>
      <c r="B38" s="37" t="s">
        <v>53</v>
      </c>
      <c r="C38" s="44">
        <v>1.55484</v>
      </c>
      <c r="D38" s="44">
        <v>4.0850799999999996</v>
      </c>
      <c r="E38" s="44">
        <v>1.5224899999999999</v>
      </c>
      <c r="F38" s="44">
        <v>1.16299</v>
      </c>
      <c r="G38" s="44">
        <v>7.766095</v>
      </c>
      <c r="H38" s="44">
        <v>3459.5452999999998</v>
      </c>
      <c r="I38" s="44">
        <v>678.84860000000003</v>
      </c>
      <c r="J38" s="44">
        <v>7.446955</v>
      </c>
      <c r="K38" s="44">
        <v>1</v>
      </c>
      <c r="L38" s="44">
        <v>0.88510500000000003</v>
      </c>
      <c r="M38" s="44">
        <v>78.546130000000005</v>
      </c>
      <c r="N38" s="44">
        <v>131.54752999999999</v>
      </c>
      <c r="O38" s="44">
        <v>1306.5592649999999</v>
      </c>
      <c r="P38" s="44">
        <v>0.35980000000000001</v>
      </c>
      <c r="Q38" s="44">
        <v>22.547404999999998</v>
      </c>
      <c r="R38" s="44">
        <v>9.5726200000000006</v>
      </c>
      <c r="S38" s="44">
        <v>4.472315</v>
      </c>
      <c r="T38" s="44">
        <v>10.049379999999999</v>
      </c>
      <c r="U38" s="44">
        <v>1.599945</v>
      </c>
      <c r="V38" s="44">
        <v>38.624535000000002</v>
      </c>
      <c r="W38" s="44">
        <v>1.1925249999999998</v>
      </c>
      <c r="X38" s="44">
        <v>15.417249999999999</v>
      </c>
    </row>
    <row r="39" spans="1:24">
      <c r="A39" s="1" t="s">
        <v>133</v>
      </c>
    </row>
    <row r="40" spans="1:24">
      <c r="A40" s="1" t="s">
        <v>134</v>
      </c>
      <c r="B40" s="48" t="s">
        <v>107</v>
      </c>
      <c r="C40" s="57" t="s">
        <v>104</v>
      </c>
      <c r="D40" s="49"/>
      <c r="E40" s="49"/>
      <c r="F40" s="49"/>
      <c r="G40" s="50"/>
      <c r="H40" s="36"/>
      <c r="I40" s="36"/>
      <c r="J40" s="36"/>
      <c r="K40" s="36"/>
      <c r="L40" s="36"/>
      <c r="M40" s="36"/>
      <c r="N40" s="36"/>
      <c r="O40" s="36"/>
      <c r="P40" s="36"/>
      <c r="Q40" s="36"/>
      <c r="R40" s="36"/>
      <c r="S40" s="36"/>
      <c r="T40" s="36"/>
      <c r="U40" s="36"/>
      <c r="V40" s="36"/>
      <c r="W40" s="36"/>
      <c r="X40" s="36"/>
    </row>
    <row r="41" spans="1:24">
      <c r="A41" s="1" t="s">
        <v>135</v>
      </c>
      <c r="B41" s="46" t="s">
        <v>108</v>
      </c>
      <c r="C41" s="58">
        <v>42979</v>
      </c>
      <c r="D41" s="51"/>
      <c r="E41" s="51"/>
      <c r="F41" s="51"/>
      <c r="G41" s="52"/>
      <c r="H41" s="43"/>
      <c r="I41" s="43"/>
      <c r="J41" s="43"/>
      <c r="K41" s="43"/>
      <c r="L41" s="43"/>
      <c r="M41" s="43"/>
      <c r="N41" s="43"/>
      <c r="O41" s="43"/>
      <c r="P41" s="43"/>
      <c r="Q41" s="43"/>
      <c r="R41" s="43"/>
      <c r="S41" s="43"/>
      <c r="T41" s="43"/>
      <c r="U41" s="43"/>
      <c r="V41" s="43"/>
      <c r="W41" s="43"/>
      <c r="X41" s="43"/>
    </row>
    <row r="42" spans="1:24">
      <c r="A42" s="1" t="s">
        <v>136</v>
      </c>
      <c r="B42" s="46" t="s">
        <v>109</v>
      </c>
      <c r="C42" s="58">
        <v>43343</v>
      </c>
      <c r="D42" s="45"/>
      <c r="E42" s="45"/>
      <c r="F42" s="45"/>
      <c r="G42" s="53"/>
      <c r="M42" s="90"/>
    </row>
    <row r="43" spans="1:24">
      <c r="A43" s="1" t="s">
        <v>137</v>
      </c>
      <c r="B43" s="47" t="s">
        <v>110</v>
      </c>
      <c r="C43" s="59" t="s">
        <v>105</v>
      </c>
      <c r="D43" s="45"/>
      <c r="E43" s="45"/>
      <c r="F43" s="45"/>
      <c r="G43" s="53"/>
    </row>
    <row r="44" spans="1:24">
      <c r="A44" s="1" t="s">
        <v>138</v>
      </c>
      <c r="B44" s="47" t="s">
        <v>106</v>
      </c>
      <c r="C44" s="60" t="s">
        <v>113</v>
      </c>
      <c r="D44" s="45"/>
      <c r="E44" s="45"/>
      <c r="F44" s="45"/>
      <c r="G44" s="53"/>
    </row>
    <row r="45" spans="1:24">
      <c r="A45" s="1" t="s">
        <v>139</v>
      </c>
      <c r="B45" s="46" t="s">
        <v>111</v>
      </c>
      <c r="C45" s="61" t="s">
        <v>49</v>
      </c>
      <c r="D45" s="45"/>
      <c r="E45" s="45"/>
      <c r="F45" s="45"/>
      <c r="G45" s="53"/>
    </row>
    <row r="46" spans="1:24">
      <c r="A46" s="1" t="s">
        <v>140</v>
      </c>
      <c r="B46" s="54" t="s">
        <v>112</v>
      </c>
      <c r="C46" s="62">
        <v>0</v>
      </c>
      <c r="D46" s="55"/>
      <c r="E46" s="55"/>
      <c r="F46" s="55"/>
      <c r="G46" s="56"/>
    </row>
    <row r="47" spans="1:24">
      <c r="A47" s="1" t="s">
        <v>141</v>
      </c>
    </row>
    <row r="48" spans="1:24" ht="15" thickBot="1">
      <c r="A48" s="1" t="s">
        <v>142</v>
      </c>
    </row>
    <row r="49" spans="1:3" ht="15" thickBot="1">
      <c r="A49" s="1" t="s">
        <v>143</v>
      </c>
      <c r="B49" s="36" t="s">
        <v>131</v>
      </c>
      <c r="C49" s="94" t="str">
        <f>LEFT(FSOTFEx.SelectedCCY,3)</f>
        <v/>
      </c>
    </row>
    <row r="50" spans="1:3">
      <c r="A50" s="1" t="s">
        <v>144</v>
      </c>
    </row>
    <row r="51" spans="1:3">
      <c r="A51" s="1" t="s">
        <v>145</v>
      </c>
    </row>
    <row r="52" spans="1:3">
      <c r="A52" s="1" t="s">
        <v>146</v>
      </c>
    </row>
    <row r="53" spans="1:3">
      <c r="A53" s="1" t="s">
        <v>147</v>
      </c>
    </row>
    <row r="54" spans="1:3">
      <c r="A54" s="1" t="s">
        <v>148</v>
      </c>
    </row>
    <row r="55" spans="1:3">
      <c r="A55" s="1" t="s">
        <v>149</v>
      </c>
    </row>
    <row r="56" spans="1:3">
      <c r="A56" s="1" t="s">
        <v>150</v>
      </c>
    </row>
    <row r="57" spans="1:3">
      <c r="A57" s="1" t="s">
        <v>151</v>
      </c>
    </row>
    <row r="58" spans="1:3">
      <c r="A58" s="1" t="s">
        <v>152</v>
      </c>
    </row>
    <row r="59" spans="1:3">
      <c r="A59" s="1" t="s">
        <v>153</v>
      </c>
    </row>
    <row r="60" spans="1:3">
      <c r="A60" s="36"/>
      <c r="B60" s="36" t="s">
        <v>103</v>
      </c>
      <c r="C60" s="36"/>
    </row>
    <row r="61" spans="1:3">
      <c r="C61" s="36"/>
    </row>
    <row r="62" spans="1:3">
      <c r="A62" s="36"/>
      <c r="B62" s="36" t="s">
        <v>103</v>
      </c>
      <c r="C62" s="36"/>
    </row>
    <row r="63" spans="1:3">
      <c r="A63" s="36"/>
      <c r="B63" s="36" t="s">
        <v>103</v>
      </c>
      <c r="C63" s="36"/>
    </row>
    <row r="64" spans="1:3">
      <c r="A64" s="36"/>
      <c r="B64" s="36" t="s">
        <v>103</v>
      </c>
      <c r="C64" s="36"/>
    </row>
    <row r="65" spans="1:3">
      <c r="A65" s="36"/>
      <c r="B65" s="36" t="s">
        <v>103</v>
      </c>
      <c r="C65" s="36"/>
    </row>
    <row r="66" spans="1:3">
      <c r="A66" s="36"/>
      <c r="B66" s="36" t="s">
        <v>103</v>
      </c>
      <c r="C66" s="36"/>
    </row>
    <row r="67" spans="1:3">
      <c r="A67" s="36"/>
      <c r="B67" s="36" t="s">
        <v>103</v>
      </c>
      <c r="C67" s="36"/>
    </row>
    <row r="68" spans="1:3">
      <c r="A68" s="36"/>
      <c r="B68" s="36" t="s">
        <v>103</v>
      </c>
      <c r="C68" s="36"/>
    </row>
    <row r="69" spans="1:3">
      <c r="A69" s="36"/>
      <c r="B69" s="36" t="s">
        <v>103</v>
      </c>
      <c r="C69" s="36"/>
    </row>
    <row r="70" spans="1:3">
      <c r="A70" s="36"/>
      <c r="B70" s="36" t="s">
        <v>103</v>
      </c>
      <c r="C70" s="36"/>
    </row>
    <row r="71" spans="1:3">
      <c r="A71" s="36"/>
      <c r="B71" s="36" t="s">
        <v>103</v>
      </c>
      <c r="C71" s="36"/>
    </row>
    <row r="72" spans="1:3">
      <c r="A72" s="36"/>
      <c r="B72" s="36" t="s">
        <v>103</v>
      </c>
      <c r="C72" s="36"/>
    </row>
    <row r="73" spans="1:3">
      <c r="A73" s="36"/>
      <c r="B73" s="36" t="s">
        <v>103</v>
      </c>
      <c r="C73" s="36"/>
    </row>
    <row r="74" spans="1:3">
      <c r="A74" s="36"/>
      <c r="B74" s="36" t="s">
        <v>103</v>
      </c>
      <c r="C74" s="36"/>
    </row>
    <row r="75" spans="1:3">
      <c r="A75" s="36"/>
      <c r="B75" s="36" t="s">
        <v>103</v>
      </c>
      <c r="C75" s="36"/>
    </row>
    <row r="76" spans="1:3">
      <c r="A76" s="36"/>
      <c r="B76" s="36" t="s">
        <v>103</v>
      </c>
      <c r="C76" s="36"/>
    </row>
    <row r="77" spans="1:3">
      <c r="A77" s="36"/>
      <c r="B77" s="36" t="s">
        <v>103</v>
      </c>
      <c r="C77" s="36"/>
    </row>
    <row r="78" spans="1:3">
      <c r="A78" s="36"/>
      <c r="B78" s="36" t="s">
        <v>103</v>
      </c>
      <c r="C78" s="36"/>
    </row>
    <row r="79" spans="1:3">
      <c r="A79" s="36"/>
      <c r="B79" s="36" t="s">
        <v>103</v>
      </c>
      <c r="C79" s="36"/>
    </row>
    <row r="80" spans="1:3">
      <c r="A80" s="36"/>
      <c r="B80" s="36" t="s">
        <v>103</v>
      </c>
      <c r="C80" s="36"/>
    </row>
    <row r="81" spans="1:3">
      <c r="A81" s="36"/>
      <c r="B81" s="36" t="s">
        <v>103</v>
      </c>
      <c r="C81" s="36"/>
    </row>
    <row r="82" spans="1:3">
      <c r="A82" s="36"/>
      <c r="B82" s="36" t="s">
        <v>103</v>
      </c>
      <c r="C82" s="36"/>
    </row>
    <row r="83" spans="1:3">
      <c r="A83" s="36"/>
      <c r="B83" s="36" t="s">
        <v>103</v>
      </c>
      <c r="C83" s="36"/>
    </row>
    <row r="84" spans="1:3">
      <c r="A84" s="36"/>
      <c r="B84" s="36" t="s">
        <v>103</v>
      </c>
      <c r="C84" s="36"/>
    </row>
    <row r="85" spans="1:3">
      <c r="A85" s="36"/>
      <c r="B85" s="36" t="s">
        <v>103</v>
      </c>
      <c r="C85" s="36"/>
    </row>
    <row r="86" spans="1:3">
      <c r="A86" s="36"/>
      <c r="B86" s="36" t="s">
        <v>103</v>
      </c>
      <c r="C86" s="36"/>
    </row>
    <row r="87" spans="1:3">
      <c r="A87" s="36"/>
      <c r="B87" s="36" t="s">
        <v>103</v>
      </c>
      <c r="C87" s="36"/>
    </row>
    <row r="88" spans="1:3">
      <c r="A88" s="36"/>
      <c r="B88" s="36" t="s">
        <v>103</v>
      </c>
      <c r="C88" s="36"/>
    </row>
    <row r="89" spans="1:3">
      <c r="A89" s="36"/>
      <c r="B89" s="36" t="s">
        <v>103</v>
      </c>
      <c r="C89" s="36"/>
    </row>
    <row r="90" spans="1:3">
      <c r="A90" s="36"/>
      <c r="B90" s="36" t="s">
        <v>103</v>
      </c>
      <c r="C90" s="36"/>
    </row>
    <row r="91" spans="1:3">
      <c r="A91" s="36"/>
      <c r="B91" s="36" t="s">
        <v>103</v>
      </c>
      <c r="C91" s="36"/>
    </row>
    <row r="92" spans="1:3">
      <c r="A92" s="36"/>
      <c r="B92" s="36" t="s">
        <v>103</v>
      </c>
      <c r="C92" s="36"/>
    </row>
    <row r="93" spans="1:3">
      <c r="A93" s="36"/>
      <c r="B93" s="36" t="s">
        <v>103</v>
      </c>
      <c r="C93" s="36"/>
    </row>
    <row r="94" spans="1:3">
      <c r="A94" s="36"/>
      <c r="B94" s="36" t="s">
        <v>103</v>
      </c>
      <c r="C94" s="36"/>
    </row>
    <row r="95" spans="1:3">
      <c r="A95" s="36"/>
      <c r="B95" s="36" t="s">
        <v>103</v>
      </c>
      <c r="C95" s="36"/>
    </row>
    <row r="96" spans="1:3">
      <c r="A96" s="36"/>
      <c r="B96" s="36" t="s">
        <v>103</v>
      </c>
      <c r="C96" s="36"/>
    </row>
    <row r="97" spans="1:3">
      <c r="A97" s="36"/>
      <c r="B97" s="36" t="s">
        <v>103</v>
      </c>
      <c r="C97" s="36"/>
    </row>
    <row r="98" spans="1:3">
      <c r="A98" s="36"/>
      <c r="B98" s="36" t="s">
        <v>103</v>
      </c>
      <c r="C98" s="36"/>
    </row>
    <row r="99" spans="1:3">
      <c r="A99" s="36"/>
      <c r="B99" s="36" t="s">
        <v>103</v>
      </c>
      <c r="C99" s="36"/>
    </row>
    <row r="100" spans="1:3">
      <c r="A100" s="36"/>
      <c r="B100" s="36" t="s">
        <v>103</v>
      </c>
      <c r="C100" s="36"/>
    </row>
    <row r="101" spans="1:3">
      <c r="A101" s="36"/>
      <c r="B101" s="36" t="s">
        <v>103</v>
      </c>
      <c r="C101" s="36"/>
    </row>
    <row r="102" spans="1:3">
      <c r="A102" s="36"/>
      <c r="B102" s="36" t="s">
        <v>103</v>
      </c>
      <c r="C102" s="36"/>
    </row>
    <row r="103" spans="1:3">
      <c r="A103" s="36"/>
      <c r="B103" s="36" t="s">
        <v>103</v>
      </c>
      <c r="C103" s="36"/>
    </row>
    <row r="104" spans="1:3">
      <c r="A104" s="36"/>
      <c r="B104" s="36" t="s">
        <v>103</v>
      </c>
      <c r="C104" s="36"/>
    </row>
    <row r="105" spans="1:3">
      <c r="A105" s="36"/>
      <c r="B105" s="36" t="s">
        <v>103</v>
      </c>
      <c r="C105" s="36"/>
    </row>
    <row r="106" spans="1:3">
      <c r="A106" s="36"/>
      <c r="B106" s="36" t="s">
        <v>103</v>
      </c>
      <c r="C106" s="36"/>
    </row>
    <row r="107" spans="1:3">
      <c r="A107" s="36"/>
      <c r="B107" s="36" t="s">
        <v>103</v>
      </c>
      <c r="C107" s="36"/>
    </row>
    <row r="108" spans="1:3">
      <c r="A108" s="36"/>
      <c r="B108" s="36" t="s">
        <v>103</v>
      </c>
      <c r="C108" s="36"/>
    </row>
    <row r="109" spans="1:3">
      <c r="A109" s="36"/>
      <c r="B109" s="36" t="s">
        <v>103</v>
      </c>
      <c r="C109" s="36"/>
    </row>
    <row r="110" spans="1:3">
      <c r="A110" s="36"/>
      <c r="B110" s="36" t="s">
        <v>103</v>
      </c>
      <c r="C110" s="36"/>
    </row>
    <row r="111" spans="1:3">
      <c r="A111" s="36"/>
      <c r="B111" s="36" t="s">
        <v>103</v>
      </c>
      <c r="C111" s="36"/>
    </row>
    <row r="112" spans="1:3">
      <c r="A112" s="36"/>
      <c r="B112" s="36" t="s">
        <v>103</v>
      </c>
      <c r="C112" s="36"/>
    </row>
    <row r="113" spans="1:3">
      <c r="A113" s="36"/>
      <c r="B113" s="36" t="s">
        <v>103</v>
      </c>
      <c r="C113" s="36"/>
    </row>
    <row r="114" spans="1:3">
      <c r="A114" s="36"/>
      <c r="B114" s="36" t="s">
        <v>103</v>
      </c>
      <c r="C114" s="36"/>
    </row>
    <row r="115" spans="1:3">
      <c r="A115" s="36"/>
      <c r="B115" s="36" t="s">
        <v>103</v>
      </c>
      <c r="C115" s="36"/>
    </row>
    <row r="116" spans="1:3">
      <c r="A116" s="36"/>
      <c r="B116" s="36" t="s">
        <v>103</v>
      </c>
      <c r="C116" s="36"/>
    </row>
    <row r="117" spans="1:3">
      <c r="A117" s="36"/>
      <c r="B117" s="36" t="s">
        <v>103</v>
      </c>
      <c r="C117" s="36"/>
    </row>
    <row r="118" spans="1:3">
      <c r="A118" s="36"/>
      <c r="B118" s="36" t="s">
        <v>103</v>
      </c>
      <c r="C118" s="36"/>
    </row>
    <row r="119" spans="1:3">
      <c r="A119" s="36"/>
      <c r="B119" s="36" t="s">
        <v>103</v>
      </c>
      <c r="C119" s="36"/>
    </row>
    <row r="120" spans="1:3">
      <c r="A120" s="36"/>
      <c r="B120" s="36" t="s">
        <v>103</v>
      </c>
      <c r="C120" s="36"/>
    </row>
    <row r="121" spans="1:3">
      <c r="A121" s="36"/>
      <c r="B121" s="36" t="s">
        <v>103</v>
      </c>
      <c r="C121" s="36"/>
    </row>
    <row r="122" spans="1:3">
      <c r="A122" s="36"/>
      <c r="B122" s="36"/>
      <c r="C122" s="36"/>
    </row>
    <row r="123" spans="1:3">
      <c r="A123" s="36"/>
      <c r="B123" s="36"/>
      <c r="C123" s="36"/>
    </row>
    <row r="124" spans="1:3">
      <c r="A124" s="36"/>
      <c r="B124" s="36"/>
      <c r="C124" s="36"/>
    </row>
    <row r="125" spans="1:3">
      <c r="A125" s="36"/>
      <c r="B125" s="36"/>
      <c r="C125" s="36"/>
    </row>
    <row r="126" spans="1:3">
      <c r="A126" s="36"/>
      <c r="B126" s="36"/>
      <c r="C126" s="36"/>
    </row>
    <row r="127" spans="1:3">
      <c r="A127" s="36"/>
      <c r="B127" s="36"/>
      <c r="C127" s="36"/>
    </row>
    <row r="128" spans="1:3">
      <c r="A128" s="36"/>
      <c r="B128" s="36"/>
      <c r="C128" s="36"/>
    </row>
    <row r="129" spans="1:3">
      <c r="A129" s="36"/>
      <c r="B129" s="36"/>
      <c r="C129" s="36"/>
    </row>
    <row r="130" spans="1:3">
      <c r="A130" s="36"/>
      <c r="B130" s="36"/>
      <c r="C130" s="36"/>
    </row>
    <row r="131" spans="1:3">
      <c r="A131" s="36"/>
      <c r="B131" s="36"/>
      <c r="C131" s="36"/>
    </row>
    <row r="132" spans="1:3">
      <c r="A132" s="36"/>
      <c r="B132" s="36"/>
      <c r="C132" s="36"/>
    </row>
    <row r="133" spans="1:3">
      <c r="A133" s="36"/>
      <c r="B133" s="36"/>
      <c r="C133" s="36"/>
    </row>
    <row r="134" spans="1:3">
      <c r="A134" s="36"/>
      <c r="B134" s="36"/>
      <c r="C134" s="36"/>
    </row>
    <row r="135" spans="1:3">
      <c r="A135" s="36"/>
      <c r="B135" s="36"/>
      <c r="C135" s="36"/>
    </row>
    <row r="136" spans="1:3">
      <c r="A136" s="36"/>
      <c r="B136" s="36"/>
      <c r="C136" s="36"/>
    </row>
    <row r="137" spans="1:3">
      <c r="A137" s="36"/>
      <c r="B137" s="36"/>
      <c r="C137" s="36"/>
    </row>
    <row r="138" spans="1:3">
      <c r="A138" s="36"/>
      <c r="B138" s="36"/>
      <c r="C138" s="36"/>
    </row>
    <row r="139" spans="1:3">
      <c r="A139" s="36"/>
      <c r="B139" s="36"/>
      <c r="C139" s="36"/>
    </row>
    <row r="140" spans="1:3">
      <c r="A140" s="36"/>
      <c r="B140" s="36"/>
      <c r="C140" s="36"/>
    </row>
    <row r="141" spans="1:3">
      <c r="A141" s="36"/>
      <c r="B141" s="36"/>
      <c r="C141" s="36"/>
    </row>
    <row r="142" spans="1:3">
      <c r="A142" s="36"/>
      <c r="B142" s="36"/>
      <c r="C142" s="36"/>
    </row>
    <row r="143" spans="1:3">
      <c r="A143" s="36"/>
      <c r="B143" s="36"/>
      <c r="C143" s="36"/>
    </row>
    <row r="144" spans="1:3">
      <c r="A144" s="36"/>
      <c r="B144" s="36"/>
      <c r="C144" s="36"/>
    </row>
    <row r="145" spans="1:3">
      <c r="A145" s="36"/>
      <c r="B145" s="36"/>
      <c r="C145" s="36"/>
    </row>
    <row r="146" spans="1:3">
      <c r="A146" s="36"/>
      <c r="B146" s="36"/>
      <c r="C146" s="36"/>
    </row>
    <row r="147" spans="1:3">
      <c r="A147" s="36"/>
      <c r="B147" s="36"/>
      <c r="C147" s="36"/>
    </row>
    <row r="148" spans="1:3">
      <c r="A148" s="36"/>
      <c r="B148" s="36"/>
      <c r="C148" s="36"/>
    </row>
    <row r="149" spans="1:3">
      <c r="A149" s="36"/>
      <c r="B149" s="36"/>
      <c r="C149" s="36"/>
    </row>
    <row r="150" spans="1:3">
      <c r="A150" s="36"/>
      <c r="B150" s="36"/>
      <c r="C150" s="36"/>
    </row>
    <row r="151" spans="1:3">
      <c r="A151" s="36"/>
      <c r="B151" s="36"/>
      <c r="C151" s="36"/>
    </row>
    <row r="152" spans="1:3">
      <c r="A152" s="36"/>
      <c r="B152" s="36"/>
      <c r="C152" s="36"/>
    </row>
    <row r="153" spans="1:3">
      <c r="A153" s="36"/>
      <c r="B153" s="36"/>
      <c r="C153" s="36"/>
    </row>
    <row r="154" spans="1:3">
      <c r="A154" s="36"/>
      <c r="B154" s="36"/>
      <c r="C154" s="36"/>
    </row>
  </sheetData>
  <sheetProtection selectLockedCells="1" selectUnlockedCells="1"/>
  <sortState ref="D43:D64">
    <sortCondition ref="D9"/>
  </sortState>
  <pageMargins left="0.7" right="0.7" top="0.75" bottom="0.75" header="0.3" footer="0.3"/>
  <pageSetup paperSize="9" scale="23"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EE6744E38690498C2615A114BA407D" ma:contentTypeVersion="11" ma:contentTypeDescription="Create a new document." ma:contentTypeScope="" ma:versionID="2a1d00114b92c01f4887f67949adad8a">
  <xsd:schema xmlns:xsd="http://www.w3.org/2001/XMLSchema" xmlns:xs="http://www.w3.org/2001/XMLSchema" xmlns:p="http://schemas.microsoft.com/office/2006/metadata/properties" xmlns:ns2="db185941-f237-4bef-8eef-8164a58502c7" xmlns:ns3="ee802329-d60b-4c4a-895a-a9b13bc12af2" xmlns:ns4="b13e116e-9183-4d77-b6cd-49d7667465d0" targetNamespace="http://schemas.microsoft.com/office/2006/metadata/properties" ma:root="true" ma:fieldsID="be102367060c28c571d724a3aa08e698" ns2:_="" ns3:_="" ns4:_="">
    <xsd:import namespace="db185941-f237-4bef-8eef-8164a58502c7"/>
    <xsd:import namespace="ee802329-d60b-4c4a-895a-a9b13bc12af2"/>
    <xsd:import namespace="b13e116e-9183-4d77-b6cd-49d7667465d0"/>
    <xsd:element name="properties">
      <xsd:complexType>
        <xsd:sequence>
          <xsd:element name="documentManagement">
            <xsd:complexType>
              <xsd:all>
                <xsd:element ref="ns2:SharedWithUsers" minOccurs="0"/>
                <xsd:element ref="ns3:SharingHintHash" minOccurs="0"/>
                <xsd:element ref="ns2: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185941-f237-4bef-8eef-8164a58502c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802329-d60b-4c4a-895a-a9b13bc12af2"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3e116e-9183-4d77-b6cd-49d7667465d0"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95C94E-77A2-4635-8D4F-D301568CA170}">
  <ds:schemaRefs>
    <ds:schemaRef ds:uri="http://schemas.microsoft.com/sharepoint/v3/contenttype/forms"/>
  </ds:schemaRefs>
</ds:datastoreItem>
</file>

<file path=customXml/itemProps2.xml><?xml version="1.0" encoding="utf-8"?>
<ds:datastoreItem xmlns:ds="http://schemas.openxmlformats.org/officeDocument/2006/customXml" ds:itemID="{CB19B75D-2B56-4522-8609-809855CA5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185941-f237-4bef-8eef-8164a58502c7"/>
    <ds:schemaRef ds:uri="ee802329-d60b-4c4a-895a-a9b13bc12af2"/>
    <ds:schemaRef ds:uri="b13e116e-9183-4d77-b6cd-49d7667465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B5EAF5-B224-4DBF-A142-38735363ADCD}">
  <ds:schemaRefs>
    <ds:schemaRef ds:uri="http://purl.org/dc/terms/"/>
    <ds:schemaRef ds:uri="db185941-f237-4bef-8eef-8164a58502c7"/>
    <ds:schemaRef ds:uri="b13e116e-9183-4d77-b6cd-49d7667465d0"/>
    <ds:schemaRef ds:uri="http://schemas.microsoft.com/office/2006/documentManagement/types"/>
    <ds:schemaRef ds:uri="http://schemas.microsoft.com/office/infopath/2007/PartnerControls"/>
    <ds:schemaRef ds:uri="http://purl.org/dc/elements/1.1/"/>
    <ds:schemaRef ds:uri="http://schemas.microsoft.com/office/2006/metadata/properties"/>
    <ds:schemaRef ds:uri="ee802329-d60b-4c4a-895a-a9b13bc12af2"/>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Intro</vt:lpstr>
      <vt:lpstr>FSotF Exercise</vt:lpstr>
      <vt:lpstr>Illustrative values</vt:lpstr>
      <vt:lpstr>Currencies</vt:lpstr>
      <vt:lpstr>FSOTFEx.SelectedCCY</vt:lpstr>
      <vt:lpstr>IV.CurrencyOptions</vt:lpstr>
      <vt:lpstr>IV.EntLevInputs</vt:lpstr>
      <vt:lpstr>IV.HC.DepRate</vt:lpstr>
      <vt:lpstr>IV.Land.DF</vt:lpstr>
      <vt:lpstr>IV.SelectedCCYCode</vt:lpstr>
      <vt:lpstr>IV.SROI.mult</vt:lpstr>
      <vt:lpstr>IV.table</vt:lpstr>
      <vt:lpstr>'FSotF Exercise'!Print_Area</vt:lpstr>
      <vt:lpstr>'Illustrative values'!Print_Area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Susannah Biggs</dc:creator>
  <cp:lastModifiedBy>Susannah Biggs</cp:lastModifiedBy>
  <dcterms:created xsi:type="dcterms:W3CDTF">2020-07-31T20:32:52Z</dcterms:created>
  <dcterms:modified xsi:type="dcterms:W3CDTF">2021-05-04T18:45:20Z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0x0101008C600AC9250F2F45AAA2D53CC28A4D8F</vt:lpwstr>
  </property>
  <property fmtid="{D5CDD505-2E9C-101B-9397-08002B2CF9AE}" pid="3" name="Order">
    <vt:r8>21600</vt:r8>
  </property>
  <property fmtid="{D5CDD505-2E9C-101B-9397-08002B2CF9AE}" pid="4" name="ComplianceAssetId">
    <vt:lpwstr/>
  </property>
  <property fmtid="{D5CDD505-2E9C-101B-9397-08002B2CF9AE}" pid="5" name="_SourceUrl">
    <vt:lpwstr/>
  </property>
  <property fmtid="{D5CDD505-2E9C-101B-9397-08002B2CF9AE}" pid="6" name="_SharedFileIndex">
    <vt:lpwstr/>
  </property>
</Properties>
</file>